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G23" i="1" l="1"/>
  <c r="H21" i="1" l="1"/>
  <c r="M21" i="1" s="1"/>
  <c r="I21" i="1"/>
  <c r="J21" i="1"/>
  <c r="K21" i="1" s="1"/>
  <c r="L21" i="1" s="1"/>
  <c r="H22" i="1"/>
  <c r="M22" i="1" s="1"/>
  <c r="I22" i="1"/>
  <c r="J22" i="1"/>
  <c r="K22" i="1" l="1"/>
  <c r="L22" i="1" s="1"/>
  <c r="F23" i="1"/>
  <c r="H19" i="1"/>
  <c r="M19" i="1" s="1"/>
  <c r="I19" i="1"/>
  <c r="J19" i="1"/>
  <c r="H20" i="1"/>
  <c r="M20" i="1" s="1"/>
  <c r="I20" i="1"/>
  <c r="J20" i="1"/>
  <c r="M23" i="1" l="1"/>
  <c r="K20" i="1"/>
  <c r="L20" i="1" s="1"/>
  <c r="K19" i="1"/>
  <c r="L19" i="1" s="1"/>
</calcChain>
</file>

<file path=xl/sharedStrings.xml><?xml version="1.0" encoding="utf-8"?>
<sst xmlns="http://schemas.openxmlformats.org/spreadsheetml/2006/main" count="42" uniqueCount="37">
  <si>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</si>
  <si>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</si>
  <si>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</si>
  <si>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</si>
  <si>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</si>
  <si>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</si>
  <si>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</si>
  <si>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</si>
  <si>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</si>
  <si>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</si>
  <si>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</si>
  <si>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</si>
  <si>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</si>
  <si>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</si>
  <si>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</si>
  <si>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</si>
  <si>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</si>
  <si>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</si>
  <si>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</si>
  <si>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</si>
  <si>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</si>
  <si>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шт</t>
  </si>
  <si>
    <t>к Извещению о проведении закупки в электронном магазине, участниками которой могут быть только</t>
  </si>
  <si>
    <t>Источник № 1</t>
  </si>
  <si>
    <t>Источник № 2</t>
  </si>
  <si>
    <t>Источник № 3</t>
  </si>
  <si>
    <t>Шкаф ШПКО-320 НОКУ 1300*540*200м шагрень-А</t>
  </si>
  <si>
    <t>Шкаф ШПК-310 НОК 650*540*200 мм шагрень</t>
  </si>
  <si>
    <t>Демонтажные работы</t>
  </si>
  <si>
    <t xml:space="preserve">Монтажные работы </t>
  </si>
  <si>
    <t>№ 144-23</t>
  </si>
  <si>
    <t>вх. № 2173-05/23 от 26.05.2023</t>
  </si>
  <si>
    <t>вх. № 2175-05/23 от 26.05.2023</t>
  </si>
  <si>
    <t>Исходя из имеющегося у Заказчика объёма финансового обеспечения для осуществления закупки НМЦД устанавливается в размере 103100 руб. (сто три тысячи сто рублей 00 копеек)</t>
  </si>
  <si>
    <t>вх. № 2174-05/23 от 26.05.2023</t>
  </si>
  <si>
    <t xml:space="preserve"> субъекты малого и среднего предпринимательства  </t>
  </si>
  <si>
    <t>на поставку, демонтаж и монтаж пожарных шкафов в здании поликлиники ОГАУЗ «ИГКБ №8»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</si>
</sst>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85" zoomScaleNormal="85" zoomScalePageLayoutView="70" workbookViewId="0">
      <selection activeCell="C36" sqref="C36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x14ac:dyDescent="0.25">
      <c r="A3" s="7"/>
      <c r="B3" s="7"/>
      <c r="C3" s="7"/>
      <c r="D3" s="7"/>
      <c r="E3" s="3"/>
      <c r="F3" s="3"/>
      <c r="G3" s="37" t="s">
        <v>35</v>
      </c>
      <c r="H3" s="37"/>
      <c r="I3" s="37"/>
      <c r="J3" s="37"/>
      <c r="K3" s="37"/>
      <c r="L3" s="37"/>
      <c r="M3" s="37"/>
    </row>
    <row r="4" spans="1:13" x14ac:dyDescent="0.25">
      <c r="A4" s="33"/>
      <c r="B4" s="33"/>
      <c r="C4" s="33"/>
      <c r="D4" s="33"/>
      <c r="E4" s="3"/>
      <c r="F4" s="3"/>
      <c r="G4" s="37" t="s">
        <v>36</v>
      </c>
      <c r="H4" s="37"/>
      <c r="I4" s="37"/>
      <c r="J4" s="37"/>
      <c r="K4" s="37"/>
      <c r="L4" s="37"/>
      <c r="M4" s="37"/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30</v>
      </c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3"/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5" t="s">
        <v>12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17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13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3"/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41" t="s">
        <v>16</v>
      </c>
      <c r="K11" s="41"/>
      <c r="L11" s="7"/>
      <c r="M11" s="3" t="s">
        <v>14</v>
      </c>
    </row>
    <row r="12" spans="1:13" ht="18.75" x14ac:dyDescent="0.25">
      <c r="A12" s="7"/>
      <c r="B12" s="7"/>
      <c r="C12" s="7"/>
      <c r="D12" s="7"/>
      <c r="E12" s="3"/>
      <c r="F12" s="3"/>
      <c r="G12" s="3"/>
      <c r="H12" s="3"/>
      <c r="I12" s="7"/>
      <c r="J12" s="7"/>
      <c r="K12" s="7"/>
      <c r="L12" s="7"/>
      <c r="M12" s="4"/>
    </row>
    <row r="13" spans="1:13" ht="18.75" x14ac:dyDescent="0.25">
      <c r="A13" s="7"/>
      <c r="B13" s="41" t="s">
        <v>15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ht="30" x14ac:dyDescent="0.25">
      <c r="A16" s="44"/>
      <c r="B16" s="45"/>
      <c r="C16" s="46"/>
      <c r="D16" s="45"/>
      <c r="E16" s="32" t="s">
        <v>31</v>
      </c>
      <c r="F16" s="32" t="s">
        <v>32</v>
      </c>
      <c r="G16" s="32" t="s">
        <v>34</v>
      </c>
      <c r="H16" s="9"/>
      <c r="I16" s="10"/>
      <c r="J16" s="10"/>
      <c r="K16" s="10"/>
      <c r="L16" s="10"/>
      <c r="M16" s="9"/>
    </row>
    <row r="17" spans="1:15" x14ac:dyDescent="0.25">
      <c r="A17" s="35" t="s">
        <v>0</v>
      </c>
      <c r="B17" s="35" t="s">
        <v>1</v>
      </c>
      <c r="C17" s="35" t="s">
        <v>2</v>
      </c>
      <c r="D17" s="35"/>
      <c r="E17" s="32" t="s">
        <v>23</v>
      </c>
      <c r="F17" s="32" t="s">
        <v>24</v>
      </c>
      <c r="G17" s="32" t="s">
        <v>25</v>
      </c>
      <c r="H17" s="47" t="s">
        <v>11</v>
      </c>
      <c r="I17" s="35" t="s">
        <v>8</v>
      </c>
      <c r="J17" s="35" t="s">
        <v>9</v>
      </c>
      <c r="K17" s="35" t="s">
        <v>10</v>
      </c>
      <c r="L17" s="35" t="s">
        <v>6</v>
      </c>
      <c r="M17" s="43" t="s">
        <v>7</v>
      </c>
    </row>
    <row r="18" spans="1:15" x14ac:dyDescent="0.25">
      <c r="A18" s="36"/>
      <c r="B18" s="36"/>
      <c r="C18" s="11" t="s">
        <v>3</v>
      </c>
      <c r="D18" s="11" t="s">
        <v>4</v>
      </c>
      <c r="E18" s="22" t="s">
        <v>5</v>
      </c>
      <c r="F18" s="9" t="s">
        <v>5</v>
      </c>
      <c r="G18" s="9" t="s">
        <v>5</v>
      </c>
      <c r="H18" s="48"/>
      <c r="I18" s="35"/>
      <c r="J18" s="35"/>
      <c r="K18" s="35"/>
      <c r="L18" s="35"/>
      <c r="M18" s="43"/>
    </row>
    <row r="19" spans="1:15" ht="30" x14ac:dyDescent="0.25">
      <c r="A19" s="13">
        <v>1</v>
      </c>
      <c r="B19" s="34" t="s">
        <v>26</v>
      </c>
      <c r="C19" s="31" t="s">
        <v>21</v>
      </c>
      <c r="D19" s="27">
        <v>10</v>
      </c>
      <c r="E19" s="25">
        <v>2760</v>
      </c>
      <c r="F19" s="14">
        <v>2888.89</v>
      </c>
      <c r="G19" s="23">
        <v>2911.11</v>
      </c>
      <c r="H19" s="23">
        <f t="shared" ref="H19:H20" si="0">AVERAGE(E19:G19)</f>
        <v>2853.3333333333335</v>
      </c>
      <c r="I19" s="24">
        <f t="shared" ref="I19:I20" si="1" xml:space="preserve"> COUNT(E19:G19)</f>
        <v>3</v>
      </c>
      <c r="J19" s="24">
        <f t="shared" ref="J19:J20" si="2">STDEV(E19:G19)</f>
        <v>81.589003139720589</v>
      </c>
      <c r="K19" s="24">
        <f t="shared" ref="K19:K20" si="3">J19/H19*100</f>
        <v>2.8594276801303939</v>
      </c>
      <c r="L19" s="24" t="str">
        <f t="shared" ref="L19:L20" si="4">IF(K19&lt;33,"ОДНОРОДНЫЕ","НЕОДНОРОДНЫЕ")</f>
        <v>ОДНОРОДНЫЕ</v>
      </c>
      <c r="M19" s="23">
        <f t="shared" ref="M19:M20" si="5">D19*H19</f>
        <v>28533.333333333336</v>
      </c>
    </row>
    <row r="20" spans="1:15" ht="30" x14ac:dyDescent="0.25">
      <c r="A20" s="13">
        <v>2</v>
      </c>
      <c r="B20" s="34" t="s">
        <v>27</v>
      </c>
      <c r="C20" s="31" t="s">
        <v>21</v>
      </c>
      <c r="D20" s="30">
        <v>15</v>
      </c>
      <c r="E20" s="25">
        <v>1500</v>
      </c>
      <c r="F20" s="14">
        <v>1670.83</v>
      </c>
      <c r="G20" s="23">
        <v>1608.33</v>
      </c>
      <c r="H20" s="23">
        <f t="shared" si="0"/>
        <v>1593.0533333333333</v>
      </c>
      <c r="I20" s="24">
        <f t="shared" si="1"/>
        <v>3</v>
      </c>
      <c r="J20" s="24">
        <f t="shared" si="2"/>
        <v>86.433527252642691</v>
      </c>
      <c r="K20" s="24">
        <f t="shared" si="3"/>
        <v>5.4256518249635519</v>
      </c>
      <c r="L20" s="24" t="str">
        <f t="shared" si="4"/>
        <v>ОДНОРОДНЫЕ</v>
      </c>
      <c r="M20" s="23">
        <f t="shared" si="5"/>
        <v>23895.8</v>
      </c>
    </row>
    <row r="21" spans="1:15" x14ac:dyDescent="0.25">
      <c r="A21" s="13">
        <v>3</v>
      </c>
      <c r="B21" s="34" t="s">
        <v>28</v>
      </c>
      <c r="C21" s="31" t="s">
        <v>21</v>
      </c>
      <c r="D21" s="27">
        <v>28</v>
      </c>
      <c r="E21" s="25">
        <v>1000</v>
      </c>
      <c r="F21" s="14">
        <v>1100</v>
      </c>
      <c r="G21" s="23">
        <v>1050</v>
      </c>
      <c r="H21" s="29">
        <f t="shared" ref="H21:H22" si="6">AVERAGE(E21:G21)</f>
        <v>1050</v>
      </c>
      <c r="I21" s="28">
        <f t="shared" ref="I21:I22" si="7" xml:space="preserve"> COUNT(E21:G21)</f>
        <v>3</v>
      </c>
      <c r="J21" s="28">
        <f t="shared" ref="J21:J22" si="8">STDEV(E21:G21)</f>
        <v>50</v>
      </c>
      <c r="K21" s="28">
        <f t="shared" ref="K21:K22" si="9">J21/H21*100</f>
        <v>4.7619047619047619</v>
      </c>
      <c r="L21" s="28" t="str">
        <f t="shared" ref="L21:L22" si="10">IF(K21&lt;33,"ОДНОРОДНЫЕ","НЕОДНОРОДНЫЕ")</f>
        <v>ОДНОРОДНЫЕ</v>
      </c>
      <c r="M21" s="29">
        <f t="shared" ref="M21:M22" si="11">D21*H21</f>
        <v>29400</v>
      </c>
    </row>
    <row r="22" spans="1:15" x14ac:dyDescent="0.25">
      <c r="A22" s="13">
        <v>4</v>
      </c>
      <c r="B22" s="34" t="s">
        <v>29</v>
      </c>
      <c r="C22" s="31" t="s">
        <v>21</v>
      </c>
      <c r="D22" s="27">
        <v>25</v>
      </c>
      <c r="E22" s="25">
        <v>1000</v>
      </c>
      <c r="F22" s="14">
        <v>1600</v>
      </c>
      <c r="G22" s="23">
        <v>1500</v>
      </c>
      <c r="H22" s="29">
        <f t="shared" si="6"/>
        <v>1366.6666666666667</v>
      </c>
      <c r="I22" s="28">
        <f t="shared" si="7"/>
        <v>3</v>
      </c>
      <c r="J22" s="28">
        <f t="shared" si="8"/>
        <v>321.4550253664321</v>
      </c>
      <c r="K22" s="28">
        <f t="shared" si="9"/>
        <v>23.521099417056003</v>
      </c>
      <c r="L22" s="28" t="str">
        <f t="shared" si="10"/>
        <v>ОДНОРОДНЫЕ</v>
      </c>
      <c r="M22" s="29">
        <f t="shared" si="11"/>
        <v>34166.666666666672</v>
      </c>
    </row>
    <row r="23" spans="1:15" x14ac:dyDescent="0.25">
      <c r="A23" s="20"/>
      <c r="B23" s="15"/>
      <c r="C23" s="16"/>
      <c r="D23" s="17"/>
      <c r="E23" s="26">
        <f>SUMPRODUCT($D$19:$D$22,E19:E22)</f>
        <v>103100</v>
      </c>
      <c r="F23" s="21">
        <f>SUMPRODUCT($D$19:$D$22,F19:F22)</f>
        <v>124751.34999999999</v>
      </c>
      <c r="G23" s="21">
        <f>SUMPRODUCT($D$19:$D$22,G19:G22)</f>
        <v>120136.05</v>
      </c>
      <c r="H23" s="9"/>
      <c r="I23" s="10"/>
      <c r="J23" s="10"/>
      <c r="K23" s="10"/>
      <c r="L23" s="10"/>
      <c r="M23" s="12">
        <f>SUM(M19:M22)</f>
        <v>115995.8</v>
      </c>
    </row>
    <row r="24" spans="1:15" x14ac:dyDescent="0.25">
      <c r="A24" s="7"/>
      <c r="B24" s="7"/>
      <c r="C24" s="7"/>
      <c r="D24" s="7"/>
      <c r="E24" s="3"/>
      <c r="F24" s="3"/>
      <c r="G24" s="3"/>
      <c r="H24" s="3"/>
      <c r="I24" s="7"/>
      <c r="J24" s="7"/>
      <c r="K24" s="7"/>
      <c r="L24" s="7"/>
      <c r="M24" s="3"/>
    </row>
    <row r="25" spans="1:15" s="7" customFormat="1" x14ac:dyDescent="0.25">
      <c r="A25" s="42" t="s">
        <v>19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5" s="7" customFormat="1" x14ac:dyDescent="0.25">
      <c r="A26" s="40" t="s">
        <v>18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5" s="7" customForma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5" s="19" customFormat="1" x14ac:dyDescent="0.25">
      <c r="A28" s="38" t="s">
        <v>33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18"/>
      <c r="O28" s="18"/>
    </row>
  </sheetData>
  <mergeCells count="19">
    <mergeCell ref="A28:M28"/>
    <mergeCell ref="A27:M27"/>
    <mergeCell ref="J11:K11"/>
    <mergeCell ref="B13:L13"/>
    <mergeCell ref="A25:M25"/>
    <mergeCell ref="A26:M26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  <mergeCell ref="G4:M4"/>
    <mergeCell ref="G3:M3"/>
    <mergeCell ref="B17:B18"/>
    <mergeCell ref="C17:D17"/>
  </mergeCells>
  <conditionalFormatting sqref="L19:L23">
    <cfRule type="containsText" dxfId="5" priority="10" operator="containsText" text="НЕ">
      <formula>NOT(ISERROR(SEARCH("НЕ",L19)))</formula>
    </cfRule>
    <cfRule type="containsText" dxfId="4" priority="11" operator="containsText" text="ОДНОРОДНЫЕ">
      <formula>NOT(ISERROR(SEARCH("ОДНОРОДНЫЕ",L19)))</formula>
    </cfRule>
    <cfRule type="containsText" dxfId="3" priority="12" operator="containsText" text="НЕОДНОРОДНЫЕ">
      <formula>NOT(ISERROR(SEARCH("НЕОДНОРОДНЫЕ",L19)))</formula>
    </cfRule>
  </conditionalFormatting>
  <conditionalFormatting sqref="L19:L23">
    <cfRule type="containsText" dxfId="2" priority="7" operator="containsText" text="НЕОДНОРОДНЫЕ">
      <formula>NOT(ISERROR(SEARCH("НЕОДНОРОДНЫЕ",L19)))</formula>
    </cfRule>
    <cfRule type="containsText" dxfId="1" priority="8" operator="containsText" text="ОДНОРОДНЫЕ">
      <formula>NOT(ISERROR(SEARCH("ОДНОРОДНЫЕ",L19)))</formula>
    </cfRule>
    <cfRule type="containsText" dxfId="0" priority="9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2023-06-09T07:20:09Z</dcterms:modified>
</cp:coreProperties>
</file>