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F25" i="1"/>
  <c r="G25" i="1"/>
  <c r="K23" i="1" l="1"/>
  <c r="L23" i="1" s="1"/>
  <c r="K22" i="1"/>
  <c r="L22" i="1" s="1"/>
  <c r="K21" i="1"/>
  <c r="L21" i="1" s="1"/>
  <c r="K24" i="1"/>
  <c r="L24" i="1" s="1"/>
  <c r="K20" i="1"/>
  <c r="L20" i="1" s="1"/>
  <c r="M25" i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<sst xmlns="http://schemas.openxmlformats.org/spreadsheetml/2006/main" count="46" uniqueCount="41">
  <si>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</si>
  <si>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</si>
  <si>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</si>
  <si>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</si>
  <si>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</si>
  <si>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</si>
  <si>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</si>
  <si>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</si>
  <si>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</si>
  <si>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</si>
  <si>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</si>
  <si>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</si>
  <si>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</si>
  <si>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</si>
  <si>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</si>
  <si>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</si>
  <si>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</si>
  <si>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</si>
  <si>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</si>
  <si>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</si>
  <si>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</si>
  <si>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</si>
  <si>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</si>
  <si>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</si>
  <si>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</si>
  <si>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</si>
  <si>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</si>
  <si>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</si>
  <si>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Контрольная кровь 3-х уровневая</t>
  </si>
  <si>
    <t>упаковка</t>
  </si>
  <si>
    <t>набор</t>
  </si>
  <si>
    <t>Калибратор</t>
  </si>
  <si>
    <r>
      <t>Изотонический разбавитель  (дилюент)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 </t>
    </r>
  </si>
  <si>
    <r>
      <t>Лизирующий реагент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</t>
    </r>
  </si>
  <si>
    <r>
      <t>Очищающий реагент (чистящий агент) для гематологического анализатора</t>
    </r>
    <r>
      <rPr>
        <sz val="11"/>
        <color rgb="FF000000"/>
        <rFont val="Times New Roman"/>
        <family val="1"/>
        <charset val="204"/>
      </rPr>
      <t xml:space="preserve"> DxH 500, Beckman Coulter</t>
    </r>
  </si>
  <si>
    <t>Исходя из имеющегося у Заказчика объёма финансового обеспечения для осуществления закупки НМЦД устанавливается в размере 2 137 185.93 руб. (два миллиона сто тридцать семь тысяч сто восемьдесят пять рублей девяносто три копейки)</t>
  </si>
  <si>
    <t>вх. № 2219-05/23 от 30.05.2023</t>
  </si>
  <si>
    <t>вх. № 2218-05/23 от 30.05.2023</t>
  </si>
  <si>
    <t>вх. № 2217-05/23 от 30.05.2023</t>
  </si>
  <si>
    <t>№ 139-23</t>
  </si>
  <si>
    <t>на поставку реагентов для гематологического анализатора DxH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</si>
</sst>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topLeftCell="A2" zoomScale="85" zoomScaleNormal="85" zoomScalePageLayoutView="70" workbookViewId="0">
      <selection activeCell="F8" sqref="F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43" t="s">
        <v>40</v>
      </c>
      <c r="H3" s="43"/>
      <c r="I3" s="43"/>
      <c r="J3" s="43"/>
      <c r="K3" s="43"/>
      <c r="L3" s="43"/>
      <c r="M3" s="43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39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2" t="s">
        <v>17</v>
      </c>
      <c r="K12" s="32"/>
      <c r="M12" s="1" t="s">
        <v>15</v>
      </c>
    </row>
    <row r="14" spans="2:13" x14ac:dyDescent="0.25"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5" ht="54.6" customHeight="1" x14ac:dyDescent="0.25">
      <c r="A17" s="36" t="s">
        <v>11</v>
      </c>
      <c r="B17" s="37"/>
      <c r="C17" s="38"/>
      <c r="D17" s="37"/>
      <c r="E17" s="44" t="s">
        <v>38</v>
      </c>
      <c r="F17" s="44" t="s">
        <v>37</v>
      </c>
      <c r="G17" s="44" t="s">
        <v>36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1" t="s">
        <v>0</v>
      </c>
      <c r="B18" s="41" t="s">
        <v>1</v>
      </c>
      <c r="C18" s="41" t="s">
        <v>2</v>
      </c>
      <c r="D18" s="41"/>
      <c r="E18" s="15" t="s">
        <v>25</v>
      </c>
      <c r="F18" s="15" t="s">
        <v>26</v>
      </c>
      <c r="G18" s="15" t="s">
        <v>27</v>
      </c>
      <c r="H18" s="39" t="s">
        <v>12</v>
      </c>
      <c r="I18" s="41" t="s">
        <v>8</v>
      </c>
      <c r="J18" s="41" t="s">
        <v>9</v>
      </c>
      <c r="K18" s="41" t="s">
        <v>10</v>
      </c>
      <c r="L18" s="41" t="s">
        <v>6</v>
      </c>
      <c r="M18" s="35" t="s">
        <v>7</v>
      </c>
    </row>
    <row r="19" spans="1:15" x14ac:dyDescent="0.25">
      <c r="A19" s="42"/>
      <c r="B19" s="42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0"/>
      <c r="I19" s="41"/>
      <c r="J19" s="41"/>
      <c r="K19" s="41"/>
      <c r="L19" s="41"/>
      <c r="M19" s="35"/>
    </row>
    <row r="20" spans="1:15" s="23" customFormat="1" ht="45" x14ac:dyDescent="0.25">
      <c r="A20" s="4">
        <v>1</v>
      </c>
      <c r="B20" s="28" t="s">
        <v>32</v>
      </c>
      <c r="C20" s="26" t="s">
        <v>29</v>
      </c>
      <c r="D20" s="27">
        <v>60</v>
      </c>
      <c r="E20" s="9">
        <v>7115.23</v>
      </c>
      <c r="F20" s="5">
        <v>7128</v>
      </c>
      <c r="G20" s="24">
        <v>7102.04</v>
      </c>
      <c r="H20" s="24">
        <f t="shared" ref="H20" si="0">AVERAGE(E20:G20)</f>
        <v>7115.09</v>
      </c>
      <c r="I20" s="25">
        <f t="shared" ref="I20" si="1" xml:space="preserve"> COUNT(E20:G20)</f>
        <v>3</v>
      </c>
      <c r="J20" s="25">
        <f t="shared" ref="J20" si="2">STDEV(E20:G20)</f>
        <v>12.980566243427148</v>
      </c>
      <c r="K20" s="25">
        <f t="shared" ref="K20" si="3">J20/H20*100</f>
        <v>0.18243713352082894</v>
      </c>
      <c r="L20" s="25" t="str">
        <f t="shared" ref="L20" si="4">IF(K20&lt;33,"ОДНОРОДНЫЕ","НЕОДНОРОДНЫЕ")</f>
        <v>ОДНОРОДНЫЕ</v>
      </c>
      <c r="M20" s="24">
        <f t="shared" ref="M20" si="5">D20*H20</f>
        <v>426905.4</v>
      </c>
    </row>
    <row r="21" spans="1:15" s="23" customFormat="1" ht="30" x14ac:dyDescent="0.25">
      <c r="A21" s="4">
        <v>2</v>
      </c>
      <c r="B21" s="28" t="s">
        <v>33</v>
      </c>
      <c r="C21" s="26" t="s">
        <v>29</v>
      </c>
      <c r="D21" s="27">
        <v>50</v>
      </c>
      <c r="E21" s="9">
        <v>18470.2</v>
      </c>
      <c r="F21" s="5">
        <v>18499.36</v>
      </c>
      <c r="G21" s="24">
        <v>18434.79</v>
      </c>
      <c r="H21" s="24">
        <f t="shared" ref="H21:H24" si="6">AVERAGE(E21:G21)</f>
        <v>18468.116666666665</v>
      </c>
      <c r="I21" s="25">
        <f t="shared" ref="I21:I24" si="7" xml:space="preserve"> COUNT(E21:G21)</f>
        <v>3</v>
      </c>
      <c r="J21" s="25">
        <f t="shared" ref="J21:J24" si="8">STDEV(E21:G21)</f>
        <v>32.335374334207479</v>
      </c>
      <c r="K21" s="25">
        <f t="shared" ref="K21:K24" si="9">J21/H21*100</f>
        <v>0.17508755720917663</v>
      </c>
      <c r="L21" s="25" t="str">
        <f t="shared" ref="L21:L24" si="10">IF(K21&lt;33,"ОДНОРОДНЫЕ","НЕОДНОРОДНЫЕ")</f>
        <v>ОДНОРОДНЫЕ</v>
      </c>
      <c r="M21" s="24">
        <f t="shared" ref="M21:M24" si="11">D21*H21</f>
        <v>923405.83333333326</v>
      </c>
    </row>
    <row r="22" spans="1:15" s="23" customFormat="1" ht="45" x14ac:dyDescent="0.25">
      <c r="A22" s="4">
        <v>3</v>
      </c>
      <c r="B22" s="28" t="s">
        <v>34</v>
      </c>
      <c r="C22" s="26" t="s">
        <v>29</v>
      </c>
      <c r="D22" s="27">
        <v>65</v>
      </c>
      <c r="E22" s="9">
        <v>9437.6299999999992</v>
      </c>
      <c r="F22" s="5">
        <v>9453.18</v>
      </c>
      <c r="G22" s="24">
        <v>9419.6299999999992</v>
      </c>
      <c r="H22" s="24">
        <f t="shared" si="6"/>
        <v>9436.8133333333317</v>
      </c>
      <c r="I22" s="25">
        <f t="shared" si="7"/>
        <v>3</v>
      </c>
      <c r="J22" s="25">
        <f t="shared" si="8"/>
        <v>16.789902719591655</v>
      </c>
      <c r="K22" s="25">
        <f t="shared" si="9"/>
        <v>0.17791919927339517</v>
      </c>
      <c r="L22" s="25" t="str">
        <f t="shared" si="10"/>
        <v>ОДНОРОДНЫЕ</v>
      </c>
      <c r="M22" s="24">
        <f t="shared" si="11"/>
        <v>613392.86666666658</v>
      </c>
    </row>
    <row r="23" spans="1:15" s="23" customFormat="1" x14ac:dyDescent="0.25">
      <c r="A23" s="4">
        <v>4</v>
      </c>
      <c r="B23" s="28" t="s">
        <v>28</v>
      </c>
      <c r="C23" s="26" t="s">
        <v>30</v>
      </c>
      <c r="D23" s="27">
        <v>6</v>
      </c>
      <c r="E23" s="9">
        <v>23913.96</v>
      </c>
      <c r="F23" s="5">
        <v>23948.21</v>
      </c>
      <c r="G23" s="24">
        <v>23868.68</v>
      </c>
      <c r="H23" s="24">
        <f t="shared" si="6"/>
        <v>23910.283333333336</v>
      </c>
      <c r="I23" s="25">
        <f t="shared" si="7"/>
        <v>3</v>
      </c>
      <c r="J23" s="25">
        <f t="shared" si="8"/>
        <v>39.892275359188083</v>
      </c>
      <c r="K23" s="25">
        <f t="shared" si="9"/>
        <v>0.16684149996488851</v>
      </c>
      <c r="L23" s="25" t="str">
        <f t="shared" si="10"/>
        <v>ОДНОРОДНЫЕ</v>
      </c>
      <c r="M23" s="24">
        <f t="shared" si="11"/>
        <v>143461.70000000001</v>
      </c>
    </row>
    <row r="24" spans="1:15" s="23" customFormat="1" x14ac:dyDescent="0.25">
      <c r="A24" s="4">
        <v>5</v>
      </c>
      <c r="B24" s="28" t="s">
        <v>31</v>
      </c>
      <c r="C24" s="26" t="s">
        <v>30</v>
      </c>
      <c r="D24" s="27">
        <v>1</v>
      </c>
      <c r="E24" s="9">
        <v>33905.51</v>
      </c>
      <c r="F24" s="5">
        <v>33949.85</v>
      </c>
      <c r="G24" s="24">
        <v>33836</v>
      </c>
      <c r="H24" s="24">
        <f t="shared" si="6"/>
        <v>33897.120000000003</v>
      </c>
      <c r="I24" s="25">
        <f t="shared" si="7"/>
        <v>3</v>
      </c>
      <c r="J24" s="25">
        <f t="shared" si="8"/>
        <v>57.386842568658018</v>
      </c>
      <c r="K24" s="25">
        <f t="shared" si="9"/>
        <v>0.16929710420430413</v>
      </c>
      <c r="L24" s="25" t="str">
        <f t="shared" si="10"/>
        <v>ОДНОРОДНЫЕ</v>
      </c>
      <c r="M24" s="24">
        <f t="shared" si="11"/>
        <v>33897.120000000003</v>
      </c>
    </row>
    <row r="25" spans="1:15" x14ac:dyDescent="0.25">
      <c r="A25" s="4"/>
      <c r="B25" s="11"/>
      <c r="C25" s="10"/>
      <c r="D25" s="6"/>
      <c r="E25" s="22">
        <f>SUMPRODUCT($D$20:$D$24,E20:E24)</f>
        <v>2141259.0199999996</v>
      </c>
      <c r="F25" s="24">
        <f>SUMPRODUCT($D$20:$D$24,F20:F24)</f>
        <v>2144743.81</v>
      </c>
      <c r="G25" s="24">
        <f>SUMPRODUCT($D$20:$D$24,G20:G24)</f>
        <v>2137185.9299999997</v>
      </c>
      <c r="H25" s="15"/>
      <c r="I25" s="17"/>
      <c r="J25" s="17"/>
      <c r="K25" s="17"/>
      <c r="L25" s="17"/>
      <c r="M25" s="3">
        <f>SUM(M20:M24)</f>
        <v>2141062.9200000004</v>
      </c>
    </row>
    <row r="27" spans="1:15" x14ac:dyDescent="0.25">
      <c r="A27" s="33" t="s">
        <v>20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5" x14ac:dyDescent="0.25">
      <c r="A28" s="34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5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5" s="8" customFormat="1" ht="33.75" customHeight="1" x14ac:dyDescent="0.25">
      <c r="A30" s="29" t="s">
        <v>35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7"/>
      <c r="O30" s="7"/>
    </row>
    <row r="32" spans="1:15" x14ac:dyDescent="0.25">
      <c r="J32" s="19"/>
    </row>
    <row r="36" spans="12:12" x14ac:dyDescent="0.25">
      <c r="L36" s="19"/>
    </row>
  </sheetData>
  <mergeCells count="18">
    <mergeCell ref="G3:M3"/>
    <mergeCell ref="B18:B19"/>
    <mergeCell ref="C18:D18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2023-05-30T04:56:00Z</dcterms:modified>
</cp:coreProperties>
</file>