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  <c r="H20" i="1"/>
  <c r="M20" i="1" s="1"/>
  <c r="I20" i="1"/>
  <c r="J20" i="1"/>
  <c r="H21" i="1"/>
  <c r="M21" i="1" s="1"/>
  <c r="I21" i="1"/>
  <c r="J21" i="1"/>
  <c r="H22" i="1"/>
  <c r="M22" i="1" s="1"/>
  <c r="I22" i="1"/>
  <c r="J22" i="1"/>
  <c r="H23" i="1"/>
  <c r="M23" i="1" s="1"/>
  <c r="I23" i="1"/>
  <c r="J23" i="1"/>
  <c r="H24" i="1"/>
  <c r="M24" i="1" s="1"/>
  <c r="I24" i="1"/>
  <c r="J24" i="1"/>
  <c r="F25" i="1"/>
  <c r="G25" i="1"/>
  <c r="K23" i="1" l="1"/>
  <c r="L23" i="1" s="1"/>
  <c r="K22" i="1"/>
  <c r="L22" i="1" s="1"/>
  <c r="K21" i="1"/>
  <c r="L21" i="1" s="1"/>
  <c r="K24" i="1"/>
  <c r="L24" i="1" s="1"/>
  <c r="K20" i="1"/>
  <c r="L20" i="1" s="1"/>
  <c r="M25" i="1"/>
</calcChain>
</file>

<file path=xl/sharedStrings.xml><?xml version="1.0" encoding="utf-8"?>
<sst xmlns="http://schemas.openxmlformats.org/spreadsheetml/2006/main" count="46" uniqueCount="42">
  <si>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</si>
  <si>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</si>
  <si>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</si>
  <si>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</si>
  <si>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</si>
  <si>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</si>
  <si>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</si>
  <si>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</si>
  <si>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</si>
  <si>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</si>
  <si>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</si>
  <si>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</si>
  <si>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</si>
  <si>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</si>
  <si>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</si>
  <si>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</si>
  <si>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</si>
  <si>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</si>
  <si>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</si>
  <si>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</si>
  <si>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</si>
  <si>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</si>
  <si>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</si>
  <si>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</si>
  <si>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</si>
  <si>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</si>
  <si>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</si>
  <si>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</si>
  <si>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138-23</t>
  </si>
  <si>
    <t xml:space="preserve">на поставку реагентов для гематологического анализатора Mythic 22  </t>
  </si>
  <si>
    <t>Концентрированный чистящий раствор для жесткой промывки</t>
  </si>
  <si>
    <t>Контрольная кровь 3-х уровневая</t>
  </si>
  <si>
    <r>
      <t>Изотонический разбавитель   для гематологического анализатора</t>
    </r>
    <r>
      <rPr>
        <sz val="11"/>
        <color rgb="FF00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 MYTHIC 22</t>
    </r>
  </si>
  <si>
    <r>
      <t>Лизирующий реагент для гематологического анализатора</t>
    </r>
    <r>
      <rPr>
        <sz val="11"/>
        <color rgb="FF00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   MYTHIC 22</t>
    </r>
  </si>
  <si>
    <r>
      <t>Очищающий реагент для гематологического анализатора</t>
    </r>
    <r>
      <rPr>
        <sz val="11"/>
        <color rgb="FF00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 MYTHIC 22</t>
    </r>
  </si>
  <si>
    <t>канистра</t>
  </si>
  <si>
    <t>флакон</t>
  </si>
  <si>
    <t>упаковка</t>
  </si>
  <si>
    <t>Исходя из имеющегося у Заказчика объёма финансового обеспечения для осуществления закупки НМЦД устанавливается в размере 1374350 руб. (один миллион триста семьдесят четыре тысячи триста пятьдесят рублей 00 копеек)</t>
  </si>
  <si>
    <t>вх. № 2223-05/23 от 30.05.2023</t>
  </si>
  <si>
    <t>вх. № 2221-05/23 от 30.05.2023</t>
  </si>
  <si>
    <t>вх. № 2220-05/23 от 30.05.2023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</si>
</sst>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topLeftCell="A2" zoomScale="85" zoomScaleNormal="85" zoomScalePageLayoutView="70" workbookViewId="0">
      <selection activeCell="G32" sqref="G32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11.710937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140625" style="14"/>
    <col min="15" max="15" width="9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20" t="s">
        <v>21</v>
      </c>
    </row>
    <row r="2" spans="2:13" ht="14.45" customHeight="1" x14ac:dyDescent="0.25">
      <c r="M2" s="20" t="s">
        <v>22</v>
      </c>
    </row>
    <row r="3" spans="2:13" x14ac:dyDescent="0.25">
      <c r="G3" s="31" t="s">
        <v>29</v>
      </c>
      <c r="H3" s="31"/>
      <c r="I3" s="31"/>
      <c r="J3" s="31"/>
      <c r="K3" s="31"/>
      <c r="L3" s="31"/>
      <c r="M3" s="31"/>
    </row>
    <row r="4" spans="2:13" x14ac:dyDescent="0.25">
      <c r="G4" s="12"/>
      <c r="H4" s="12"/>
      <c r="I4" s="8"/>
      <c r="J4" s="8"/>
      <c r="K4" s="8"/>
      <c r="L4" s="8"/>
      <c r="M4" s="21" t="s">
        <v>24</v>
      </c>
    </row>
    <row r="5" spans="2:13" x14ac:dyDescent="0.25">
      <c r="G5" s="12"/>
      <c r="H5" s="12"/>
      <c r="I5" s="8"/>
      <c r="J5" s="8"/>
      <c r="K5" s="8"/>
      <c r="L5" s="8"/>
      <c r="M5" s="21" t="s">
        <v>23</v>
      </c>
    </row>
    <row r="6" spans="2:13" ht="14.45" customHeight="1" x14ac:dyDescent="0.25">
      <c r="G6" s="12"/>
      <c r="H6" s="12"/>
      <c r="I6" s="8"/>
      <c r="J6" s="8"/>
      <c r="K6" s="8"/>
      <c r="L6" s="8"/>
      <c r="M6" s="21" t="s">
        <v>28</v>
      </c>
    </row>
    <row r="7" spans="2:13" x14ac:dyDescent="0.25">
      <c r="G7" s="12"/>
      <c r="H7" s="12"/>
      <c r="I7" s="8"/>
      <c r="J7" s="8"/>
      <c r="K7" s="8"/>
      <c r="L7" s="8"/>
      <c r="M7" s="12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5" t="s">
        <v>17</v>
      </c>
      <c r="K12" s="35"/>
      <c r="M12" s="1" t="s">
        <v>15</v>
      </c>
    </row>
    <row r="14" spans="2:13" x14ac:dyDescent="0.25">
      <c r="B14" s="35" t="s">
        <v>16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spans="2:13" hidden="1" x14ac:dyDescent="0.25"/>
    <row r="17" spans="1:15" ht="54.6" customHeight="1" x14ac:dyDescent="0.25">
      <c r="A17" s="39" t="s">
        <v>11</v>
      </c>
      <c r="B17" s="40"/>
      <c r="C17" s="41"/>
      <c r="D17" s="40"/>
      <c r="E17" s="44" t="s">
        <v>41</v>
      </c>
      <c r="F17" s="44" t="s">
        <v>40</v>
      </c>
      <c r="G17" s="44" t="s">
        <v>39</v>
      </c>
      <c r="H17" s="15"/>
      <c r="I17" s="17"/>
      <c r="J17" s="17"/>
      <c r="K17" s="17"/>
      <c r="L17" s="17"/>
      <c r="M17" s="15"/>
    </row>
    <row r="18" spans="1:15" ht="30" customHeight="1" x14ac:dyDescent="0.25">
      <c r="A18" s="29" t="s">
        <v>0</v>
      </c>
      <c r="B18" s="29" t="s">
        <v>1</v>
      </c>
      <c r="C18" s="29" t="s">
        <v>2</v>
      </c>
      <c r="D18" s="29"/>
      <c r="E18" s="15" t="s">
        <v>25</v>
      </c>
      <c r="F18" s="15" t="s">
        <v>26</v>
      </c>
      <c r="G18" s="15" t="s">
        <v>27</v>
      </c>
      <c r="H18" s="42" t="s">
        <v>12</v>
      </c>
      <c r="I18" s="29" t="s">
        <v>8</v>
      </c>
      <c r="J18" s="29" t="s">
        <v>9</v>
      </c>
      <c r="K18" s="29" t="s">
        <v>10</v>
      </c>
      <c r="L18" s="29" t="s">
        <v>6</v>
      </c>
      <c r="M18" s="38" t="s">
        <v>7</v>
      </c>
    </row>
    <row r="19" spans="1:15" x14ac:dyDescent="0.25">
      <c r="A19" s="30"/>
      <c r="B19" s="30"/>
      <c r="C19" s="18" t="s">
        <v>3</v>
      </c>
      <c r="D19" s="18" t="s">
        <v>4</v>
      </c>
      <c r="E19" s="16" t="s">
        <v>5</v>
      </c>
      <c r="F19" s="15" t="s">
        <v>5</v>
      </c>
      <c r="G19" s="15" t="s">
        <v>5</v>
      </c>
      <c r="H19" s="43"/>
      <c r="I19" s="29"/>
      <c r="J19" s="29"/>
      <c r="K19" s="29"/>
      <c r="L19" s="29"/>
      <c r="M19" s="38"/>
    </row>
    <row r="20" spans="1:15" s="24" customFormat="1" ht="30" x14ac:dyDescent="0.25">
      <c r="A20" s="4">
        <v>1</v>
      </c>
      <c r="B20" s="23" t="s">
        <v>32</v>
      </c>
      <c r="C20" s="27" t="s">
        <v>35</v>
      </c>
      <c r="D20" s="28">
        <v>30</v>
      </c>
      <c r="E20" s="9">
        <v>10900</v>
      </c>
      <c r="F20" s="5">
        <v>11000</v>
      </c>
      <c r="G20" s="25">
        <v>11080</v>
      </c>
      <c r="H20" s="25">
        <f t="shared" ref="H20" si="0">AVERAGE(E20:G20)</f>
        <v>10993.333333333334</v>
      </c>
      <c r="I20" s="26">
        <f t="shared" ref="I20" si="1" xml:space="preserve"> COUNT(E20:G20)</f>
        <v>3</v>
      </c>
      <c r="J20" s="26">
        <f t="shared" ref="J20" si="2">STDEV(E20:G20)</f>
        <v>90.184995056457879</v>
      </c>
      <c r="K20" s="26">
        <f t="shared" ref="K20" si="3">J20/H20*100</f>
        <v>0.82036077977372235</v>
      </c>
      <c r="L20" s="26" t="str">
        <f t="shared" ref="L20" si="4">IF(K20&lt;33,"ОДНОРОДНЫЕ","НЕОДНОРОДНЫЕ")</f>
        <v>ОДНОРОДНЫЕ</v>
      </c>
      <c r="M20" s="25">
        <f t="shared" ref="M20" si="5">D20*H20</f>
        <v>329800</v>
      </c>
    </row>
    <row r="21" spans="1:15" s="24" customFormat="1" ht="30" x14ac:dyDescent="0.25">
      <c r="A21" s="4">
        <v>2</v>
      </c>
      <c r="B21" s="23" t="s">
        <v>33</v>
      </c>
      <c r="C21" s="27" t="s">
        <v>36</v>
      </c>
      <c r="D21" s="28">
        <v>30</v>
      </c>
      <c r="E21" s="9">
        <v>26250</v>
      </c>
      <c r="F21" s="5">
        <v>26500</v>
      </c>
      <c r="G21" s="25">
        <v>26550</v>
      </c>
      <c r="H21" s="25">
        <f t="shared" ref="H21:H24" si="6">AVERAGE(E21:G21)</f>
        <v>26433.333333333332</v>
      </c>
      <c r="I21" s="26">
        <f t="shared" ref="I21:I24" si="7" xml:space="preserve"> COUNT(E21:G21)</f>
        <v>3</v>
      </c>
      <c r="J21" s="26">
        <f t="shared" ref="J21:J24" si="8">STDEV(E21:G21)</f>
        <v>160.72751268321591</v>
      </c>
      <c r="K21" s="26">
        <f t="shared" ref="K21:K24" si="9">J21/H21*100</f>
        <v>0.60804859779274623</v>
      </c>
      <c r="L21" s="26" t="str">
        <f t="shared" ref="L21:L24" si="10">IF(K21&lt;33,"ОДНОРОДНЫЕ","НЕОДНОРОДНЫЕ")</f>
        <v>ОДНОРОДНЫЕ</v>
      </c>
      <c r="M21" s="25">
        <f t="shared" ref="M21:M24" si="11">D21*H21</f>
        <v>793000</v>
      </c>
    </row>
    <row r="22" spans="1:15" s="24" customFormat="1" ht="30" x14ac:dyDescent="0.25">
      <c r="A22" s="4">
        <v>3</v>
      </c>
      <c r="B22" s="23" t="s">
        <v>34</v>
      </c>
      <c r="C22" s="27" t="s">
        <v>36</v>
      </c>
      <c r="D22" s="28">
        <v>25</v>
      </c>
      <c r="E22" s="9">
        <v>5850</v>
      </c>
      <c r="F22" s="5">
        <v>6000</v>
      </c>
      <c r="G22" s="25">
        <v>6000</v>
      </c>
      <c r="H22" s="25">
        <f t="shared" si="6"/>
        <v>5950</v>
      </c>
      <c r="I22" s="26">
        <f t="shared" si="7"/>
        <v>3</v>
      </c>
      <c r="J22" s="26">
        <f t="shared" si="8"/>
        <v>86.602540378443862</v>
      </c>
      <c r="K22" s="26">
        <f t="shared" si="9"/>
        <v>1.4555048803099808</v>
      </c>
      <c r="L22" s="26" t="str">
        <f t="shared" si="10"/>
        <v>ОДНОРОДНЫЕ</v>
      </c>
      <c r="M22" s="25">
        <f t="shared" si="11"/>
        <v>148750</v>
      </c>
    </row>
    <row r="23" spans="1:15" s="24" customFormat="1" ht="30" x14ac:dyDescent="0.25">
      <c r="A23" s="4">
        <v>4</v>
      </c>
      <c r="B23" s="23" t="s">
        <v>30</v>
      </c>
      <c r="C23" s="27" t="s">
        <v>37</v>
      </c>
      <c r="D23" s="28">
        <v>4</v>
      </c>
      <c r="E23" s="9">
        <v>3800</v>
      </c>
      <c r="F23" s="5">
        <v>3850</v>
      </c>
      <c r="G23" s="25">
        <v>3900</v>
      </c>
      <c r="H23" s="25">
        <f t="shared" si="6"/>
        <v>3850</v>
      </c>
      <c r="I23" s="26">
        <f t="shared" si="7"/>
        <v>3</v>
      </c>
      <c r="J23" s="26">
        <f t="shared" si="8"/>
        <v>50</v>
      </c>
      <c r="K23" s="26">
        <f t="shared" si="9"/>
        <v>1.2987012987012987</v>
      </c>
      <c r="L23" s="26" t="str">
        <f t="shared" si="10"/>
        <v>ОДНОРОДНЫЕ</v>
      </c>
      <c r="M23" s="25">
        <f t="shared" si="11"/>
        <v>15400</v>
      </c>
    </row>
    <row r="24" spans="1:15" s="24" customFormat="1" x14ac:dyDescent="0.25">
      <c r="A24" s="4">
        <v>5</v>
      </c>
      <c r="B24" s="23" t="s">
        <v>31</v>
      </c>
      <c r="C24" s="27" t="s">
        <v>37</v>
      </c>
      <c r="D24" s="28">
        <v>2</v>
      </c>
      <c r="E24" s="9">
        <v>49200</v>
      </c>
      <c r="F24" s="5">
        <v>49300</v>
      </c>
      <c r="G24" s="25">
        <v>49315</v>
      </c>
      <c r="H24" s="25">
        <f t="shared" si="6"/>
        <v>49271.666666666664</v>
      </c>
      <c r="I24" s="26">
        <f t="shared" si="7"/>
        <v>3</v>
      </c>
      <c r="J24" s="26">
        <f t="shared" si="8"/>
        <v>62.516664445036845</v>
      </c>
      <c r="K24" s="26">
        <f t="shared" si="9"/>
        <v>0.12688157043271017</v>
      </c>
      <c r="L24" s="26" t="str">
        <f t="shared" si="10"/>
        <v>ОДНОРОДНЫЕ</v>
      </c>
      <c r="M24" s="25">
        <f t="shared" si="11"/>
        <v>98543.333333333328</v>
      </c>
    </row>
    <row r="25" spans="1:15" x14ac:dyDescent="0.25">
      <c r="A25" s="4"/>
      <c r="B25" s="11"/>
      <c r="C25" s="10"/>
      <c r="D25" s="6"/>
      <c r="E25" s="22">
        <f>SUMPRODUCT($D$20:$D$24,E20:E24)</f>
        <v>1374350</v>
      </c>
      <c r="F25" s="25">
        <f>SUMPRODUCT($D$20:$D$24,F20:F24)</f>
        <v>1389000</v>
      </c>
      <c r="G25" s="25">
        <f>SUMPRODUCT($D$20:$D$24,G20:G24)</f>
        <v>1393130</v>
      </c>
      <c r="H25" s="15"/>
      <c r="I25" s="17"/>
      <c r="J25" s="17"/>
      <c r="K25" s="17"/>
      <c r="L25" s="17"/>
      <c r="M25" s="3">
        <f>SUM(M20:M24)</f>
        <v>1385493.3333333333</v>
      </c>
    </row>
    <row r="27" spans="1:15" x14ac:dyDescent="0.25">
      <c r="A27" s="36" t="s">
        <v>20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1:15" x14ac:dyDescent="0.25">
      <c r="A28" s="37" t="s">
        <v>19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</row>
    <row r="29" spans="1:15" ht="15" customHeight="1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</row>
    <row r="30" spans="1:15" s="8" customFormat="1" x14ac:dyDescent="0.25">
      <c r="A30" s="32" t="s">
        <v>38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7"/>
      <c r="O30" s="7"/>
    </row>
    <row r="32" spans="1:15" x14ac:dyDescent="0.25">
      <c r="J32" s="19"/>
    </row>
    <row r="36" spans="12:12" x14ac:dyDescent="0.25">
      <c r="L36" s="19"/>
    </row>
  </sheetData>
  <mergeCells count="18">
    <mergeCell ref="A30:M30"/>
    <mergeCell ref="A29:M29"/>
    <mergeCell ref="J12:K12"/>
    <mergeCell ref="B14:L14"/>
    <mergeCell ref="A27:M27"/>
    <mergeCell ref="A28:M28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G3:M3"/>
    <mergeCell ref="B18:B19"/>
    <mergeCell ref="C18:D18"/>
  </mergeCells>
  <conditionalFormatting sqref="L20:L25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5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2023-05-30T04:54:12Z</dcterms:modified>
</cp:coreProperties>
</file>