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Q21" i="1" s="1"/>
  <c r="M21" i="1"/>
  <c r="N21" i="1"/>
  <c r="O21" i="1" s="1"/>
  <c r="P21" i="1" s="1"/>
  <c r="L22" i="1"/>
  <c r="Q22" i="1" s="1"/>
  <c r="M22" i="1"/>
  <c r="N22" i="1"/>
  <c r="O22" i="1"/>
  <c r="P22" i="1" s="1"/>
  <c r="L23" i="1"/>
  <c r="M23" i="1"/>
  <c r="N23" i="1"/>
  <c r="L24" i="1"/>
  <c r="Q24" i="1" s="1"/>
  <c r="M24" i="1"/>
  <c r="N24" i="1"/>
  <c r="L25" i="1"/>
  <c r="Q25" i="1" s="1"/>
  <c r="M25" i="1"/>
  <c r="N25" i="1"/>
  <c r="O25" i="1" s="1"/>
  <c r="P25" i="1" s="1"/>
  <c r="L26" i="1"/>
  <c r="Q26" i="1" s="1"/>
  <c r="M26" i="1"/>
  <c r="N26" i="1"/>
  <c r="O26" i="1" s="1"/>
  <c r="P26" i="1" s="1"/>
  <c r="L27" i="1"/>
  <c r="Q27" i="1" s="1"/>
  <c r="M27" i="1"/>
  <c r="N27" i="1"/>
  <c r="O27" i="1" s="1"/>
  <c r="P27" i="1" s="1"/>
  <c r="L28" i="1"/>
  <c r="Q28" i="1" s="1"/>
  <c r="M28" i="1"/>
  <c r="N28" i="1"/>
  <c r="L29" i="1"/>
  <c r="Q29" i="1" s="1"/>
  <c r="M29" i="1"/>
  <c r="N29" i="1"/>
  <c r="O23" i="1" l="1"/>
  <c r="P23" i="1" s="1"/>
  <c r="O28" i="1"/>
  <c r="P28" i="1" s="1"/>
  <c r="Q23" i="1"/>
  <c r="O29" i="1"/>
  <c r="P29" i="1" s="1"/>
  <c r="O24" i="1"/>
  <c r="P24" i="1" s="1"/>
  <c r="G31" i="1"/>
  <c r="H31" i="1"/>
  <c r="I31" i="1"/>
  <c r="J31" i="1"/>
  <c r="K31" i="1"/>
  <c r="E31" i="1"/>
  <c r="F31" i="1"/>
  <c r="L20" i="1"/>
  <c r="Q20" i="1" s="1"/>
  <c r="M20" i="1"/>
  <c r="N20" i="1"/>
  <c r="O20" i="1" l="1"/>
  <c r="P20" i="1" s="1"/>
  <c r="L30" i="1"/>
  <c r="Q30" i="1" s="1"/>
  <c r="C17" i="1" s="1"/>
  <c r="M30" i="1"/>
  <c r="N30" i="1"/>
  <c r="O30" i="1" l="1"/>
  <c r="P30" i="1" s="1"/>
</calcChain>
</file>

<file path=xl/sharedStrings.xml><?xml version="1.0" encoding="utf-8"?>
<sst xmlns="http://schemas.openxmlformats.org/spreadsheetml/2006/main" count="70" uniqueCount="47">
  <si>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</si>
  <si>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</si>
  <si>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</si>
  <si>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</si>
  <si>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</si>
  <si>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</si>
  <si>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</si>
  <si>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</si>
  <si>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</si>
  <si>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</si>
  <si>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</si>
  <si>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</si>
  <si>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</si>
  <si>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</si>
  <si>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</si>
  <si>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</si>
  <si>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</si>
  <si>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</si>
  <si>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</si>
  <si>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</si>
  <si>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</si>
  <si>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</si>
  <si>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</si>
  <si>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</si>
  <si>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</si>
  <si>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</si>
  <si>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</si>
  <si>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</si>
  <si>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</si>
  <si>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</si>
  <si>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</si>
  <si>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</si>
  <si>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Шт.</t>
  </si>
  <si>
    <t>Уп.</t>
  </si>
  <si>
    <t>Система электронного заказа "ФармКомандир"  22.05.2024</t>
  </si>
  <si>
    <t xml:space="preserve">Кетопрофен </t>
  </si>
  <si>
    <t xml:space="preserve">Тизанидин </t>
  </si>
  <si>
    <t xml:space="preserve">Ибупрофен </t>
  </si>
  <si>
    <t>Диклофенак</t>
  </si>
  <si>
    <t xml:space="preserve">Метамизол </t>
  </si>
  <si>
    <t>Ацетилсалициловая кислота</t>
  </si>
  <si>
    <t xml:space="preserve">Пипекурония бромид </t>
  </si>
  <si>
    <t>Кеторолак</t>
  </si>
  <si>
    <t xml:space="preserve">на поставку лекарственных препаратов для лечения костно-мышечной системы </t>
  </si>
  <si>
    <t>№ 136-23</t>
  </si>
  <si>
    <t>Система электронного заказа "ФармКомандир"  22.05.2023</t>
  </si>
  <si>
    <t>Начальная (максимальная) цена договора устанавливается в размере 165 799,83 руб. (сто шестьдесят пять тысяч семьсот девяносто девять рублей восемьдесят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</si>
</sst>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Fill="1" applyAlignment="1">
      <alignment horizontal="right" indent="15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zoomScale="85" zoomScaleNormal="85" zoomScalePageLayoutView="70" workbookViewId="0">
      <selection activeCell="E38" sqref="E38"/>
    </sheetView>
  </sheetViews>
  <sheetFormatPr defaultRowHeight="15" x14ac:dyDescent="0.25"/>
  <cols>
    <col min="1" max="1" width="6.140625" style="19" bestFit="1" customWidth="1"/>
    <col min="2" max="2" width="33.28515625" style="19" bestFit="1" customWidth="1"/>
    <col min="3" max="3" width="11.7109375" style="19" customWidth="1"/>
    <col min="4" max="4" width="7.140625" style="19" bestFit="1" customWidth="1"/>
    <col min="5" max="5" width="22.28515625" style="1" bestFit="1" customWidth="1"/>
    <col min="6" max="6" width="23" style="1" customWidth="1"/>
    <col min="7" max="9" width="22.28515625" style="1" bestFit="1" customWidth="1"/>
    <col min="10" max="10" width="19.28515625" style="1" hidden="1" customWidth="1"/>
    <col min="11" max="11" width="20.42578125" style="1" hidden="1" customWidth="1"/>
    <col min="12" max="12" width="13.7109375" style="1" customWidth="1"/>
    <col min="13" max="13" width="9.42578125" style="19" customWidth="1"/>
    <col min="14" max="14" width="12.5703125" style="19" customWidth="1"/>
    <col min="15" max="15" width="10.28515625" style="19" customWidth="1"/>
    <col min="16" max="16" width="22.42578125" style="19" bestFit="1" customWidth="1"/>
    <col min="17" max="17" width="17.5703125" style="1" customWidth="1"/>
    <col min="18" max="18" width="9.140625" style="19"/>
    <col min="19" max="19" width="9.7109375" style="19" bestFit="1" customWidth="1"/>
    <col min="20" max="20" width="10.7109375" style="19" bestFit="1" customWidth="1"/>
    <col min="21" max="21" width="11.7109375" style="19" bestFit="1" customWidth="1"/>
    <col min="22" max="22" width="10.7109375" style="19" bestFit="1" customWidth="1"/>
    <col min="23" max="16384" width="9.140625" style="19"/>
  </cols>
  <sheetData>
    <row r="1" spans="2:17" x14ac:dyDescent="0.25">
      <c r="Q1" s="10" t="s">
        <v>21</v>
      </c>
    </row>
    <row r="2" spans="2:17" ht="14.45" customHeight="1" x14ac:dyDescent="0.25">
      <c r="Q2" s="10" t="s">
        <v>22</v>
      </c>
    </row>
    <row r="3" spans="2:17" x14ac:dyDescent="0.25">
      <c r="G3" s="27" t="s">
        <v>43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2:17" x14ac:dyDescent="0.25">
      <c r="G4" s="12"/>
      <c r="H4" s="12"/>
      <c r="I4" s="12"/>
      <c r="J4" s="12"/>
      <c r="K4" s="12"/>
      <c r="L4" s="12"/>
      <c r="M4" s="14"/>
      <c r="N4" s="14"/>
      <c r="O4" s="14"/>
      <c r="P4" s="14"/>
      <c r="Q4" s="11" t="s">
        <v>24</v>
      </c>
    </row>
    <row r="5" spans="2:17" x14ac:dyDescent="0.25">
      <c r="G5" s="12"/>
      <c r="H5" s="12"/>
      <c r="I5" s="12"/>
      <c r="J5" s="12"/>
      <c r="K5" s="12"/>
      <c r="L5" s="12"/>
      <c r="M5" s="14"/>
      <c r="N5" s="14"/>
      <c r="O5" s="14"/>
      <c r="P5" s="14"/>
      <c r="Q5" s="11" t="s">
        <v>23</v>
      </c>
    </row>
    <row r="6" spans="2:17" ht="14.45" customHeight="1" x14ac:dyDescent="0.25">
      <c r="G6" s="12"/>
      <c r="H6" s="12"/>
      <c r="I6" s="12"/>
      <c r="J6" s="12"/>
      <c r="K6" s="12"/>
      <c r="L6" s="12"/>
      <c r="M6" s="14"/>
      <c r="N6" s="14"/>
      <c r="O6" s="14"/>
      <c r="P6" s="14"/>
      <c r="Q6" s="11" t="s">
        <v>44</v>
      </c>
    </row>
    <row r="7" spans="2:17" x14ac:dyDescent="0.25">
      <c r="G7" s="12"/>
      <c r="H7" s="12"/>
      <c r="I7" s="12"/>
      <c r="J7" s="12"/>
      <c r="K7" s="12"/>
      <c r="L7" s="12"/>
      <c r="M7" s="14"/>
      <c r="N7" s="14"/>
      <c r="O7" s="14"/>
      <c r="P7" s="14"/>
      <c r="Q7" s="12"/>
    </row>
    <row r="8" spans="2:17" x14ac:dyDescent="0.25">
      <c r="G8" s="12"/>
      <c r="H8" s="12"/>
      <c r="I8" s="12"/>
      <c r="J8" s="12"/>
      <c r="K8" s="12"/>
      <c r="L8" s="12"/>
      <c r="M8" s="14"/>
      <c r="N8" s="14"/>
      <c r="O8" s="14"/>
      <c r="P8" s="14"/>
      <c r="Q8" s="8" t="s">
        <v>13</v>
      </c>
    </row>
    <row r="9" spans="2:17" x14ac:dyDescent="0.25">
      <c r="Q9" s="13" t="s">
        <v>18</v>
      </c>
    </row>
    <row r="10" spans="2:17" x14ac:dyDescent="0.25">
      <c r="Q10" s="13" t="s">
        <v>14</v>
      </c>
    </row>
    <row r="12" spans="2:17" ht="28.9" customHeight="1" x14ac:dyDescent="0.25">
      <c r="N12" s="33" t="s">
        <v>17</v>
      </c>
      <c r="O12" s="33"/>
      <c r="Q12" s="1" t="s">
        <v>15</v>
      </c>
    </row>
    <row r="14" spans="2:17" x14ac:dyDescent="0.25">
      <c r="B14" s="33" t="s">
        <v>16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2:17" hidden="1" x14ac:dyDescent="0.25"/>
    <row r="17" spans="1:17" ht="62.25" customHeight="1" x14ac:dyDescent="0.25">
      <c r="A17" s="37" t="s">
        <v>11</v>
      </c>
      <c r="B17" s="38"/>
      <c r="C17" s="39">
        <f>SUM(Q20:Q30)</f>
        <v>165799.82916666666</v>
      </c>
      <c r="D17" s="38"/>
      <c r="E17" s="16" t="s">
        <v>45</v>
      </c>
      <c r="F17" s="16" t="s">
        <v>45</v>
      </c>
      <c r="G17" s="16" t="s">
        <v>45</v>
      </c>
      <c r="H17" s="16" t="s">
        <v>45</v>
      </c>
      <c r="I17" s="16" t="s">
        <v>45</v>
      </c>
      <c r="J17" s="16" t="s">
        <v>34</v>
      </c>
      <c r="K17" s="16" t="s">
        <v>34</v>
      </c>
      <c r="L17" s="20"/>
      <c r="M17" s="17"/>
      <c r="N17" s="17"/>
      <c r="O17" s="17"/>
      <c r="P17" s="17"/>
      <c r="Q17" s="20"/>
    </row>
    <row r="18" spans="1:17" ht="30" customHeight="1" x14ac:dyDescent="0.25">
      <c r="A18" s="28" t="s">
        <v>0</v>
      </c>
      <c r="B18" s="28" t="s">
        <v>1</v>
      </c>
      <c r="C18" s="28" t="s">
        <v>2</v>
      </c>
      <c r="D18" s="28"/>
      <c r="E18" s="20" t="s">
        <v>25</v>
      </c>
      <c r="F18" s="20" t="s">
        <v>26</v>
      </c>
      <c r="G18" s="20" t="s">
        <v>27</v>
      </c>
      <c r="H18" s="20" t="s">
        <v>28</v>
      </c>
      <c r="I18" s="20" t="s">
        <v>29</v>
      </c>
      <c r="J18" s="20" t="s">
        <v>30</v>
      </c>
      <c r="K18" s="20" t="s">
        <v>31</v>
      </c>
      <c r="L18" s="40" t="s">
        <v>12</v>
      </c>
      <c r="M18" s="28" t="s">
        <v>8</v>
      </c>
      <c r="N18" s="28" t="s">
        <v>9</v>
      </c>
      <c r="O18" s="28" t="s">
        <v>10</v>
      </c>
      <c r="P18" s="28" t="s">
        <v>6</v>
      </c>
      <c r="Q18" s="36" t="s">
        <v>7</v>
      </c>
    </row>
    <row r="19" spans="1:17" x14ac:dyDescent="0.25">
      <c r="A19" s="29"/>
      <c r="B19" s="29"/>
      <c r="C19" s="18" t="s">
        <v>3</v>
      </c>
      <c r="D19" s="18" t="s">
        <v>4</v>
      </c>
      <c r="E19" s="21" t="s">
        <v>5</v>
      </c>
      <c r="F19" s="20" t="s">
        <v>5</v>
      </c>
      <c r="G19" s="21" t="s">
        <v>5</v>
      </c>
      <c r="H19" s="21" t="s">
        <v>5</v>
      </c>
      <c r="I19" s="21" t="s">
        <v>5</v>
      </c>
      <c r="J19" s="21" t="s">
        <v>5</v>
      </c>
      <c r="K19" s="21" t="s">
        <v>5</v>
      </c>
      <c r="L19" s="41"/>
      <c r="M19" s="28"/>
      <c r="N19" s="28"/>
      <c r="O19" s="28"/>
      <c r="P19" s="28"/>
      <c r="Q19" s="36"/>
    </row>
    <row r="20" spans="1:17" x14ac:dyDescent="0.25">
      <c r="A20" s="3">
        <v>1</v>
      </c>
      <c r="B20" s="26" t="s">
        <v>35</v>
      </c>
      <c r="C20" s="24" t="s">
        <v>33</v>
      </c>
      <c r="D20" s="24">
        <v>200</v>
      </c>
      <c r="E20" s="42">
        <v>166.89</v>
      </c>
      <c r="F20" s="42"/>
      <c r="G20" s="42">
        <v>167.2</v>
      </c>
      <c r="H20" s="42">
        <v>166.2</v>
      </c>
      <c r="I20" s="42"/>
      <c r="J20" s="9"/>
      <c r="K20" s="9"/>
      <c r="L20" s="20">
        <f t="shared" ref="L20:L29" si="0">AVERAGE(E20:K20)</f>
        <v>166.76333333333332</v>
      </c>
      <c r="M20" s="17">
        <f t="shared" ref="M20:M29" si="1" xml:space="preserve"> COUNT(E20:K20)</f>
        <v>3</v>
      </c>
      <c r="N20" s="17">
        <f t="shared" ref="N20:N29" si="2">STDEV(E20:K20)</f>
        <v>0.51189191567491377</v>
      </c>
      <c r="O20" s="17">
        <f t="shared" ref="O20:O29" si="3">N20/L20*100</f>
        <v>0.30695711427866668</v>
      </c>
      <c r="P20" s="17" t="str">
        <f t="shared" ref="P20:P29" si="4">IF(O20&lt;33,"ОДНОРОДНЫЕ","НЕОДНОРОДНЫЕ")</f>
        <v>ОДНОРОДНЫЕ</v>
      </c>
      <c r="Q20" s="20">
        <f t="shared" ref="Q20:Q29" si="5">D20*L20</f>
        <v>33352.666666666664</v>
      </c>
    </row>
    <row r="21" spans="1:17" x14ac:dyDescent="0.25">
      <c r="A21" s="3">
        <v>2</v>
      </c>
      <c r="B21" s="26" t="s">
        <v>35</v>
      </c>
      <c r="C21" s="24" t="s">
        <v>33</v>
      </c>
      <c r="D21" s="24">
        <v>10</v>
      </c>
      <c r="E21" s="42"/>
      <c r="F21" s="42">
        <v>103.4</v>
      </c>
      <c r="G21" s="42">
        <v>103.4</v>
      </c>
      <c r="H21" s="42"/>
      <c r="I21" s="42">
        <v>110.81</v>
      </c>
      <c r="J21" s="9"/>
      <c r="K21" s="9"/>
      <c r="L21" s="23">
        <f t="shared" ref="L21:L29" si="6">AVERAGE(E21:K21)</f>
        <v>105.87</v>
      </c>
      <c r="M21" s="24">
        <f t="shared" ref="M21:M29" si="7" xml:space="preserve"> COUNT(E21:K21)</f>
        <v>3</v>
      </c>
      <c r="N21" s="24">
        <f t="shared" ref="N21:N29" si="8">STDEV(E21:K21)</f>
        <v>4.2781654946951244</v>
      </c>
      <c r="O21" s="24">
        <f t="shared" ref="O21:O29" si="9">N21/L21*100</f>
        <v>4.0409610793379844</v>
      </c>
      <c r="P21" s="24" t="str">
        <f t="shared" ref="P21:P29" si="10">IF(O21&lt;33,"ОДНОРОДНЫЕ","НЕОДНОРОДНЫЕ")</f>
        <v>ОДНОРОДНЫЕ</v>
      </c>
      <c r="Q21" s="23">
        <f t="shared" ref="Q21:Q29" si="11">D21*L21</f>
        <v>1058.7</v>
      </c>
    </row>
    <row r="22" spans="1:17" x14ac:dyDescent="0.25">
      <c r="A22" s="3">
        <v>3</v>
      </c>
      <c r="B22" s="26" t="s">
        <v>36</v>
      </c>
      <c r="C22" s="24" t="s">
        <v>33</v>
      </c>
      <c r="D22" s="24">
        <v>130</v>
      </c>
      <c r="E22" s="42"/>
      <c r="F22" s="42">
        <v>128.22999999999999</v>
      </c>
      <c r="G22" s="42">
        <v>135.41</v>
      </c>
      <c r="H22" s="42">
        <v>125.86</v>
      </c>
      <c r="I22" s="42"/>
      <c r="J22" s="9"/>
      <c r="K22" s="9"/>
      <c r="L22" s="23">
        <f t="shared" si="6"/>
        <v>129.83333333333334</v>
      </c>
      <c r="M22" s="24">
        <f t="shared" si="7"/>
        <v>3</v>
      </c>
      <c r="N22" s="24">
        <f t="shared" si="8"/>
        <v>4.9727892910652596</v>
      </c>
      <c r="O22" s="24">
        <f t="shared" si="9"/>
        <v>3.8301329584584791</v>
      </c>
      <c r="P22" s="24" t="str">
        <f t="shared" si="10"/>
        <v>ОДНОРОДНЫЕ</v>
      </c>
      <c r="Q22" s="23">
        <f t="shared" si="11"/>
        <v>16878.333333333336</v>
      </c>
    </row>
    <row r="23" spans="1:17" x14ac:dyDescent="0.25">
      <c r="A23" s="3">
        <v>4</v>
      </c>
      <c r="B23" s="26" t="s">
        <v>37</v>
      </c>
      <c r="C23" s="24" t="s">
        <v>33</v>
      </c>
      <c r="D23" s="24">
        <v>25</v>
      </c>
      <c r="E23" s="43">
        <v>94.45</v>
      </c>
      <c r="F23" s="42"/>
      <c r="G23" s="42">
        <v>115.39</v>
      </c>
      <c r="H23" s="42">
        <v>107.51</v>
      </c>
      <c r="I23" s="42">
        <v>135.74</v>
      </c>
      <c r="J23" s="9"/>
      <c r="K23" s="9"/>
      <c r="L23" s="23">
        <f t="shared" si="6"/>
        <v>113.27250000000001</v>
      </c>
      <c r="M23" s="24">
        <f t="shared" si="7"/>
        <v>4</v>
      </c>
      <c r="N23" s="24">
        <f t="shared" si="8"/>
        <v>17.2893539015584</v>
      </c>
      <c r="O23" s="24">
        <f t="shared" si="9"/>
        <v>15.263505176947978</v>
      </c>
      <c r="P23" s="24" t="str">
        <f t="shared" si="10"/>
        <v>ОДНОРОДНЫЕ</v>
      </c>
      <c r="Q23" s="23">
        <f t="shared" si="11"/>
        <v>2831.8125</v>
      </c>
    </row>
    <row r="24" spans="1:17" x14ac:dyDescent="0.25">
      <c r="A24" s="3">
        <v>5</v>
      </c>
      <c r="B24" s="26" t="s">
        <v>38</v>
      </c>
      <c r="C24" s="24" t="s">
        <v>32</v>
      </c>
      <c r="D24" s="24">
        <v>2500</v>
      </c>
      <c r="E24" s="44">
        <v>20.55</v>
      </c>
      <c r="F24" s="42">
        <v>20.57</v>
      </c>
      <c r="G24" s="42">
        <v>20.68</v>
      </c>
      <c r="H24" s="42">
        <v>20.324000000000002</v>
      </c>
      <c r="I24" s="42"/>
      <c r="J24" s="9"/>
      <c r="K24" s="9"/>
      <c r="L24" s="23">
        <f t="shared" si="6"/>
        <v>20.531000000000002</v>
      </c>
      <c r="M24" s="24">
        <f t="shared" si="7"/>
        <v>4</v>
      </c>
      <c r="N24" s="24">
        <f t="shared" si="8"/>
        <v>0.1493675556025017</v>
      </c>
      <c r="O24" s="24">
        <f t="shared" si="9"/>
        <v>0.72752206713020151</v>
      </c>
      <c r="P24" s="24" t="str">
        <f t="shared" si="10"/>
        <v>ОДНОРОДНЫЕ</v>
      </c>
      <c r="Q24" s="23">
        <f t="shared" si="11"/>
        <v>51327.500000000007</v>
      </c>
    </row>
    <row r="25" spans="1:17" s="22" customFormat="1" x14ac:dyDescent="0.25">
      <c r="A25" s="3">
        <v>6</v>
      </c>
      <c r="B25" s="26" t="s">
        <v>39</v>
      </c>
      <c r="C25" s="24" t="s">
        <v>33</v>
      </c>
      <c r="D25" s="24">
        <v>120</v>
      </c>
      <c r="E25" s="45"/>
      <c r="F25" s="42"/>
      <c r="G25" s="42">
        <v>109.56</v>
      </c>
      <c r="H25" s="42">
        <v>104.34</v>
      </c>
      <c r="I25" s="42">
        <v>121.05</v>
      </c>
      <c r="J25" s="9"/>
      <c r="K25" s="9"/>
      <c r="L25" s="23">
        <f t="shared" si="6"/>
        <v>111.64999999999999</v>
      </c>
      <c r="M25" s="24">
        <f t="shared" si="7"/>
        <v>3</v>
      </c>
      <c r="N25" s="24">
        <f t="shared" si="8"/>
        <v>8.5488069343037534</v>
      </c>
      <c r="O25" s="24">
        <f t="shared" si="9"/>
        <v>7.6567908054668647</v>
      </c>
      <c r="P25" s="24" t="str">
        <f t="shared" si="10"/>
        <v>ОДНОРОДНЫЕ</v>
      </c>
      <c r="Q25" s="23">
        <f t="shared" si="11"/>
        <v>13397.999999999998</v>
      </c>
    </row>
    <row r="26" spans="1:17" s="22" customFormat="1" x14ac:dyDescent="0.25">
      <c r="A26" s="3">
        <v>7</v>
      </c>
      <c r="B26" s="25" t="s">
        <v>40</v>
      </c>
      <c r="C26" s="24" t="s">
        <v>32</v>
      </c>
      <c r="D26" s="24">
        <v>10500</v>
      </c>
      <c r="E26" s="42">
        <v>1.389</v>
      </c>
      <c r="F26" s="42">
        <v>1.411</v>
      </c>
      <c r="G26" s="42">
        <v>1.421</v>
      </c>
      <c r="H26" s="42"/>
      <c r="I26" s="42"/>
      <c r="J26" s="9"/>
      <c r="K26" s="9"/>
      <c r="L26" s="23">
        <f t="shared" si="6"/>
        <v>1.407</v>
      </c>
      <c r="M26" s="24">
        <f t="shared" si="7"/>
        <v>3</v>
      </c>
      <c r="N26" s="24">
        <f t="shared" si="8"/>
        <v>1.6370705543744913E-2</v>
      </c>
      <c r="O26" s="24">
        <f t="shared" si="9"/>
        <v>1.1635185176790983</v>
      </c>
      <c r="P26" s="24" t="str">
        <f t="shared" si="10"/>
        <v>ОДНОРОДНЫЕ</v>
      </c>
      <c r="Q26" s="23">
        <f t="shared" si="11"/>
        <v>14773.5</v>
      </c>
    </row>
    <row r="27" spans="1:17" s="22" customFormat="1" x14ac:dyDescent="0.25">
      <c r="A27" s="3">
        <v>8</v>
      </c>
      <c r="B27" s="26" t="s">
        <v>41</v>
      </c>
      <c r="C27" s="24" t="s">
        <v>33</v>
      </c>
      <c r="D27" s="24">
        <v>3</v>
      </c>
      <c r="E27" s="42">
        <v>4034.51</v>
      </c>
      <c r="F27" s="42"/>
      <c r="G27" s="42"/>
      <c r="H27" s="42">
        <v>4288.72</v>
      </c>
      <c r="I27" s="42">
        <v>4289.87</v>
      </c>
      <c r="J27" s="9"/>
      <c r="K27" s="9"/>
      <c r="L27" s="23">
        <f t="shared" si="6"/>
        <v>4204.3666666666659</v>
      </c>
      <c r="M27" s="24">
        <f t="shared" si="7"/>
        <v>3</v>
      </c>
      <c r="N27" s="24">
        <f t="shared" si="8"/>
        <v>147.10131214008021</v>
      </c>
      <c r="O27" s="24">
        <f t="shared" si="9"/>
        <v>3.4987745789713927</v>
      </c>
      <c r="P27" s="24" t="str">
        <f t="shared" si="10"/>
        <v>ОДНОРОДНЫЕ</v>
      </c>
      <c r="Q27" s="23">
        <f t="shared" si="11"/>
        <v>12613.099999999999</v>
      </c>
    </row>
    <row r="28" spans="1:17" x14ac:dyDescent="0.25">
      <c r="A28" s="3">
        <v>9</v>
      </c>
      <c r="B28" s="25" t="s">
        <v>42</v>
      </c>
      <c r="C28" s="24" t="s">
        <v>33</v>
      </c>
      <c r="D28" s="24">
        <v>250</v>
      </c>
      <c r="E28" s="42">
        <v>70.63</v>
      </c>
      <c r="F28" s="42">
        <v>70.06</v>
      </c>
      <c r="G28" s="42"/>
      <c r="H28" s="42">
        <v>63.97</v>
      </c>
      <c r="I28" s="42">
        <v>86.08</v>
      </c>
      <c r="J28" s="9"/>
      <c r="K28" s="9"/>
      <c r="L28" s="23">
        <f t="shared" si="6"/>
        <v>72.685000000000002</v>
      </c>
      <c r="M28" s="24">
        <f t="shared" si="7"/>
        <v>4</v>
      </c>
      <c r="N28" s="24">
        <f t="shared" si="8"/>
        <v>9.4249827586049317</v>
      </c>
      <c r="O28" s="24">
        <f t="shared" si="9"/>
        <v>12.966888296904354</v>
      </c>
      <c r="P28" s="24" t="str">
        <f t="shared" si="10"/>
        <v>ОДНОРОДНЫЕ</v>
      </c>
      <c r="Q28" s="23">
        <f t="shared" si="11"/>
        <v>18171.25</v>
      </c>
    </row>
    <row r="29" spans="1:17" x14ac:dyDescent="0.25">
      <c r="A29" s="3">
        <v>10</v>
      </c>
      <c r="B29" s="25" t="s">
        <v>42</v>
      </c>
      <c r="C29" s="24" t="s">
        <v>33</v>
      </c>
      <c r="D29" s="24">
        <v>30</v>
      </c>
      <c r="E29" s="42">
        <v>28.33</v>
      </c>
      <c r="F29" s="42"/>
      <c r="G29" s="42">
        <v>36.08</v>
      </c>
      <c r="H29" s="42"/>
      <c r="I29" s="42">
        <v>30.62</v>
      </c>
      <c r="J29" s="9"/>
      <c r="K29" s="9"/>
      <c r="L29" s="23">
        <f t="shared" si="6"/>
        <v>31.676666666666666</v>
      </c>
      <c r="M29" s="24">
        <f t="shared" si="7"/>
        <v>3</v>
      </c>
      <c r="N29" s="24">
        <f t="shared" si="8"/>
        <v>3.9815867858597929</v>
      </c>
      <c r="O29" s="24">
        <f t="shared" si="9"/>
        <v>12.569462651351552</v>
      </c>
      <c r="P29" s="24" t="str">
        <f t="shared" si="10"/>
        <v>ОДНОРОДНЫЕ</v>
      </c>
      <c r="Q29" s="23">
        <f t="shared" si="11"/>
        <v>950.3</v>
      </c>
    </row>
    <row r="30" spans="1:17" x14ac:dyDescent="0.25">
      <c r="A30" s="3">
        <v>11</v>
      </c>
      <c r="B30" s="25" t="s">
        <v>40</v>
      </c>
      <c r="C30" s="24" t="s">
        <v>32</v>
      </c>
      <c r="D30" s="24">
        <v>400</v>
      </c>
      <c r="E30" s="42">
        <v>1.1160000000000001</v>
      </c>
      <c r="F30" s="42">
        <v>1.1020000000000001</v>
      </c>
      <c r="G30" s="42">
        <v>1.117</v>
      </c>
      <c r="H30" s="42"/>
      <c r="I30" s="42"/>
      <c r="J30" s="9"/>
      <c r="K30" s="9"/>
      <c r="L30" s="20">
        <f t="shared" ref="L30" si="12">AVERAGE(E30:K30)</f>
        <v>1.1116666666666666</v>
      </c>
      <c r="M30" s="17">
        <f t="shared" ref="M30" si="13" xml:space="preserve"> COUNT(E30:K30)</f>
        <v>3</v>
      </c>
      <c r="N30" s="17">
        <f t="shared" ref="N30" si="14">STDEV(E30:K30)</f>
        <v>8.3864970836060558E-3</v>
      </c>
      <c r="O30" s="17">
        <f t="shared" ref="O30" si="15">N30/L30*100</f>
        <v>0.75440753375766623</v>
      </c>
      <c r="P30" s="17" t="str">
        <f t="shared" ref="P30" si="16">IF(O30&lt;33,"ОДНОРОДНЫЕ","НЕОДНОРОДНЫЕ")</f>
        <v>ОДНОРОДНЫЕ</v>
      </c>
      <c r="Q30" s="20">
        <f t="shared" ref="Q30" si="17">D30*L30</f>
        <v>444.66666666666663</v>
      </c>
    </row>
    <row r="31" spans="1:17" x14ac:dyDescent="0.25">
      <c r="A31" s="3"/>
      <c r="B31" s="7"/>
      <c r="C31" s="6"/>
      <c r="D31" s="4"/>
      <c r="E31" s="20">
        <f>SUMPRODUCT($D$20:$D$30,E20:E30)</f>
        <v>132756.07999999999</v>
      </c>
      <c r="F31" s="20">
        <f t="shared" ref="F31" si="18">SUMPRODUCT($D$20:$D$30,F20:F30)</f>
        <v>101900.2</v>
      </c>
      <c r="G31" s="20">
        <f t="shared" ref="G31" si="19">SUMPRODUCT($D$20:$D$30,G20:G30)</f>
        <v>136258.94999999998</v>
      </c>
      <c r="H31" s="20">
        <f t="shared" ref="H31" si="20">SUMPRODUCT($D$20:$D$30,H20:H30)</f>
        <v>144479.01</v>
      </c>
      <c r="I31" s="20">
        <f t="shared" ref="I31" si="21">SUMPRODUCT($D$20:$D$30,I20:I30)</f>
        <v>54335.81</v>
      </c>
      <c r="J31" s="20">
        <f t="shared" ref="J31" si="22">SUMPRODUCT($D$20:$D$30,J20:J30)</f>
        <v>0</v>
      </c>
      <c r="K31" s="20">
        <f t="shared" ref="K31" si="23">SUMPRODUCT($D$20:$D$30,K20:K30)</f>
        <v>0</v>
      </c>
      <c r="L31" s="20"/>
      <c r="M31" s="17"/>
      <c r="N31" s="17"/>
      <c r="O31" s="17"/>
      <c r="P31" s="17"/>
      <c r="Q31" s="2"/>
    </row>
    <row r="33" spans="1:19" x14ac:dyDescent="0.25">
      <c r="A33" s="34" t="s">
        <v>20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9" x14ac:dyDescent="0.25">
      <c r="A34" s="35" t="s">
        <v>19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9" ht="1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9" s="14" customFormat="1" x14ac:dyDescent="0.25">
      <c r="A36" s="30" t="s">
        <v>46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5"/>
      <c r="S36" s="5"/>
    </row>
    <row r="42" spans="1:19" x14ac:dyDescent="0.25">
      <c r="P42" s="15"/>
    </row>
  </sheetData>
  <mergeCells count="18">
    <mergeCell ref="P18:P19"/>
    <mergeCell ref="A18:A19"/>
    <mergeCell ref="G3:Q3"/>
    <mergeCell ref="B18:B19"/>
    <mergeCell ref="C18:D18"/>
    <mergeCell ref="A36:Q36"/>
    <mergeCell ref="A35:Q35"/>
    <mergeCell ref="N12:O12"/>
    <mergeCell ref="B14:P14"/>
    <mergeCell ref="A33:Q33"/>
    <mergeCell ref="A34:Q34"/>
    <mergeCell ref="Q18:Q19"/>
    <mergeCell ref="A17:B17"/>
    <mergeCell ref="C17:D17"/>
    <mergeCell ref="L18:L19"/>
    <mergeCell ref="M18:M19"/>
    <mergeCell ref="N18:N19"/>
    <mergeCell ref="O18:O19"/>
  </mergeCells>
  <conditionalFormatting sqref="P20:P31">
    <cfRule type="containsText" dxfId="11" priority="10" operator="containsText" text="НЕ">
      <formula>NOT(ISERROR(SEARCH("НЕ",P20)))</formula>
    </cfRule>
    <cfRule type="containsText" dxfId="10" priority="11" operator="containsText" text="ОДНОРОДНЫЕ">
      <formula>NOT(ISERROR(SEARCH("ОДНОРОДНЫЕ",P20)))</formula>
    </cfRule>
    <cfRule type="containsText" dxfId="9" priority="12" operator="containsText" text="НЕОДНОРОДНЫЕ">
      <formula>NOT(ISERROR(SEARCH("НЕОДНОРОДНЫЕ",P20)))</formula>
    </cfRule>
  </conditionalFormatting>
  <conditionalFormatting sqref="P20:P31">
    <cfRule type="containsText" dxfId="8" priority="7" operator="containsText" text="НЕОДНОРОДНЫЕ">
      <formula>NOT(ISERROR(SEARCH("НЕОДНОРОДНЫЕ",P20)))</formula>
    </cfRule>
    <cfRule type="containsText" dxfId="7" priority="8" operator="containsText" text="ОДНОРОДНЫЕ">
      <formula>NOT(ISERROR(SEARCH("ОДНОРОДНЫЕ",P20)))</formula>
    </cfRule>
    <cfRule type="containsText" dxfId="6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2023-05-29T07:08:08Z</dcterms:modified>
</cp:coreProperties>
</file>