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8" i="1" l="1"/>
  <c r="H28" i="1"/>
  <c r="I28" i="1"/>
  <c r="J28" i="1"/>
  <c r="K28" i="1"/>
  <c r="E28" i="1"/>
  <c r="L22" i="1"/>
  <c r="Q22" i="1" s="1"/>
  <c r="M22" i="1"/>
  <c r="N22" i="1"/>
  <c r="O22" i="1"/>
  <c r="P22" i="1" s="1"/>
  <c r="L23" i="1"/>
  <c r="Q23" i="1" s="1"/>
  <c r="M23" i="1"/>
  <c r="N23" i="1"/>
  <c r="O23" i="1" s="1"/>
  <c r="P23" i="1" s="1"/>
  <c r="L24" i="1"/>
  <c r="Q24" i="1" s="1"/>
  <c r="M24" i="1"/>
  <c r="N24" i="1"/>
  <c r="F28" i="1"/>
  <c r="L20" i="1"/>
  <c r="Q20" i="1" s="1"/>
  <c r="M20" i="1"/>
  <c r="N20" i="1"/>
  <c r="L21" i="1"/>
  <c r="Q21" i="1" s="1"/>
  <c r="M21" i="1"/>
  <c r="N21" i="1"/>
  <c r="O21" i="1"/>
  <c r="P21" i="1" s="1"/>
  <c r="L25" i="1"/>
  <c r="Q25" i="1" s="1"/>
  <c r="M25" i="1"/>
  <c r="N25" i="1"/>
  <c r="O25" i="1" s="1"/>
  <c r="P25" i="1" s="1"/>
  <c r="L26" i="1"/>
  <c r="Q26" i="1" s="1"/>
  <c r="M26" i="1"/>
  <c r="N26" i="1"/>
  <c r="C17" i="1" l="1"/>
  <c r="O24" i="1"/>
  <c r="P24" i="1" s="1"/>
  <c r="O26" i="1"/>
  <c r="P26" i="1" s="1"/>
  <c r="O20" i="1"/>
  <c r="P20" i="1" s="1"/>
  <c r="L27" i="1"/>
  <c r="Q27" i="1" s="1"/>
  <c r="M27" i="1"/>
  <c r="N27" i="1"/>
  <c r="O27" i="1" s="1"/>
  <c r="P27" i="1" s="1"/>
</calcChain>
</file>

<file path=xl/sharedStrings.xml><?xml version="1.0" encoding="utf-8"?>
<sst xmlns="http://schemas.openxmlformats.org/spreadsheetml/2006/main" count="64" uniqueCount="47">
  <si>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</si>
  <si>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</si>
  <si>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</si>
  <si>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</si>
  <si>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</si>
  <si>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</si>
  <si>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</si>
  <si>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</si>
  <si>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</si>
  <si>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</si>
  <si>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</si>
  <si>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</si>
  <si>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</si>
  <si>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</si>
  <si>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</si>
  <si>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</si>
  <si>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</si>
  <si>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</si>
  <si>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</si>
  <si>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</si>
  <si>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</si>
  <si>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</si>
  <si>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</si>
  <si>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</si>
  <si>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</si>
  <si>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</si>
  <si>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</si>
  <si>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</si>
  <si>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</si>
  <si>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</si>
  <si>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</si>
  <si>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</si>
  <si>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 xml:space="preserve">Дабигатрана этексилат </t>
  </si>
  <si>
    <t xml:space="preserve">Апиксабан </t>
  </si>
  <si>
    <t>Эноксапарин натрия</t>
  </si>
  <si>
    <t xml:space="preserve">Гепарин </t>
  </si>
  <si>
    <t>Клопидогрел</t>
  </si>
  <si>
    <t>Транексам</t>
  </si>
  <si>
    <t>Шт.</t>
  </si>
  <si>
    <t>Уп.</t>
  </si>
  <si>
    <t>Начальная (максимальная) цена договора устанавливается в размере 1 063 616,67 руб. (один миллион шестьдесят три тысячи шестьсот шестнадцать рублей шестьдесят семь копеек)</t>
  </si>
  <si>
    <t xml:space="preserve">на поставку лекарственных препаратов, влияющих на кроветворение и кровь </t>
  </si>
  <si>
    <t>№ 135-23</t>
  </si>
  <si>
    <t>КП вх.164-05/23 от 19.05.2023</t>
  </si>
  <si>
    <t>КП вх.165-05/23 от 19.05.2023</t>
  </si>
  <si>
    <t>КП вх.171-05/23 от 19.05.2023</t>
  </si>
  <si>
    <t>Система электронного заказа "ФармКомандир"  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</si>
</sst>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zoomScale="85" zoomScaleNormal="85" zoomScalePageLayoutView="70" workbookViewId="0">
      <selection activeCell="I17" sqref="I17:K17"/>
    </sheetView>
  </sheetViews>
  <sheetFormatPr defaultRowHeight="15" x14ac:dyDescent="0.25"/>
  <cols>
    <col min="1" max="1" width="6.140625" style="19" bestFit="1" customWidth="1"/>
    <col min="2" max="2" width="33.28515625" style="19" bestFit="1" customWidth="1"/>
    <col min="3" max="3" width="11.7109375" style="19" customWidth="1"/>
    <col min="4" max="4" width="7.140625" style="19" bestFit="1" customWidth="1"/>
    <col min="5" max="5" width="15.140625" style="1" customWidth="1"/>
    <col min="6" max="7" width="16" style="1" customWidth="1"/>
    <col min="8" max="8" width="20.28515625" style="1" customWidth="1"/>
    <col min="9" max="10" width="19.28515625" style="1" bestFit="1" customWidth="1"/>
    <col min="11" max="11" width="20.42578125" style="1" bestFit="1" customWidth="1"/>
    <col min="12" max="12" width="13.7109375" style="1" customWidth="1"/>
    <col min="13" max="13" width="9.42578125" style="19" customWidth="1"/>
    <col min="14" max="14" width="12.5703125" style="19" customWidth="1"/>
    <col min="15" max="15" width="10.28515625" style="19" customWidth="1"/>
    <col min="16" max="16" width="22.42578125" style="19" bestFit="1" customWidth="1"/>
    <col min="17" max="17" width="17.5703125" style="1" customWidth="1"/>
    <col min="18" max="18" width="9.140625" style="19"/>
    <col min="19" max="19" width="9.7109375" style="19" bestFit="1" customWidth="1"/>
    <col min="20" max="20" width="10.7109375" style="19" bestFit="1" customWidth="1"/>
    <col min="21" max="21" width="11.7109375" style="19" bestFit="1" customWidth="1"/>
    <col min="22" max="22" width="10.7109375" style="19" bestFit="1" customWidth="1"/>
    <col min="23" max="16384" width="9.140625" style="19"/>
  </cols>
  <sheetData>
    <row r="1" spans="2:17" x14ac:dyDescent="0.25">
      <c r="Q1" s="10" t="s">
        <v>21</v>
      </c>
    </row>
    <row r="2" spans="2:17" ht="14.45" customHeight="1" x14ac:dyDescent="0.25">
      <c r="Q2" s="10" t="s">
        <v>22</v>
      </c>
    </row>
    <row r="3" spans="2:17" x14ac:dyDescent="0.25">
      <c r="G3" s="24" t="s">
        <v>41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7" x14ac:dyDescent="0.25">
      <c r="G4" s="12"/>
      <c r="H4" s="12"/>
      <c r="I4" s="12"/>
      <c r="J4" s="12"/>
      <c r="K4" s="12"/>
      <c r="L4" s="12"/>
      <c r="M4" s="14"/>
      <c r="N4" s="14"/>
      <c r="O4" s="14"/>
      <c r="P4" s="14"/>
      <c r="Q4" s="11" t="s">
        <v>24</v>
      </c>
    </row>
    <row r="5" spans="2:17" x14ac:dyDescent="0.25">
      <c r="G5" s="12"/>
      <c r="H5" s="12"/>
      <c r="I5" s="12"/>
      <c r="J5" s="12"/>
      <c r="K5" s="12"/>
      <c r="L5" s="12"/>
      <c r="M5" s="14"/>
      <c r="N5" s="14"/>
      <c r="O5" s="14"/>
      <c r="P5" s="14"/>
      <c r="Q5" s="11" t="s">
        <v>23</v>
      </c>
    </row>
    <row r="6" spans="2:17" ht="14.45" customHeight="1" x14ac:dyDescent="0.25">
      <c r="G6" s="12"/>
      <c r="H6" s="12"/>
      <c r="I6" s="12"/>
      <c r="J6" s="12"/>
      <c r="K6" s="12"/>
      <c r="L6" s="12"/>
      <c r="M6" s="14"/>
      <c r="N6" s="14"/>
      <c r="O6" s="14"/>
      <c r="P6" s="14"/>
      <c r="Q6" s="11" t="s">
        <v>42</v>
      </c>
    </row>
    <row r="7" spans="2:17" x14ac:dyDescent="0.25">
      <c r="G7" s="12"/>
      <c r="H7" s="12"/>
      <c r="I7" s="12"/>
      <c r="J7" s="12"/>
      <c r="K7" s="12"/>
      <c r="L7" s="12"/>
      <c r="M7" s="14"/>
      <c r="N7" s="14"/>
      <c r="O7" s="14"/>
      <c r="P7" s="14"/>
      <c r="Q7" s="12"/>
    </row>
    <row r="8" spans="2:17" x14ac:dyDescent="0.25">
      <c r="G8" s="12"/>
      <c r="H8" s="12"/>
      <c r="I8" s="12"/>
      <c r="J8" s="12"/>
      <c r="K8" s="12"/>
      <c r="L8" s="12"/>
      <c r="M8" s="14"/>
      <c r="N8" s="14"/>
      <c r="O8" s="14"/>
      <c r="P8" s="14"/>
      <c r="Q8" s="8" t="s">
        <v>13</v>
      </c>
    </row>
    <row r="9" spans="2:17" x14ac:dyDescent="0.25">
      <c r="Q9" s="13" t="s">
        <v>18</v>
      </c>
    </row>
    <row r="10" spans="2:17" x14ac:dyDescent="0.25">
      <c r="Q10" s="13" t="s">
        <v>14</v>
      </c>
    </row>
    <row r="12" spans="2:17" ht="28.9" customHeight="1" x14ac:dyDescent="0.25">
      <c r="N12" s="30" t="s">
        <v>17</v>
      </c>
      <c r="O12" s="30"/>
      <c r="Q12" s="1" t="s">
        <v>15</v>
      </c>
    </row>
    <row r="14" spans="2:17" x14ac:dyDescent="0.25"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7" ht="62.25" customHeight="1" x14ac:dyDescent="0.25">
      <c r="A17" s="34" t="s">
        <v>11</v>
      </c>
      <c r="B17" s="35"/>
      <c r="C17" s="36">
        <f>SUM(Q20:Q27)</f>
        <v>1063616.67</v>
      </c>
      <c r="D17" s="35"/>
      <c r="E17" s="16" t="s">
        <v>43</v>
      </c>
      <c r="F17" s="16" t="s">
        <v>44</v>
      </c>
      <c r="G17" s="16" t="s">
        <v>45</v>
      </c>
      <c r="H17" s="16" t="s">
        <v>46</v>
      </c>
      <c r="I17" s="16" t="s">
        <v>46</v>
      </c>
      <c r="J17" s="16" t="s">
        <v>46</v>
      </c>
      <c r="K17" s="16" t="s">
        <v>46</v>
      </c>
      <c r="L17" s="20"/>
      <c r="M17" s="17"/>
      <c r="N17" s="17"/>
      <c r="O17" s="17"/>
      <c r="P17" s="17"/>
      <c r="Q17" s="20"/>
    </row>
    <row r="18" spans="1:17" ht="30" customHeight="1" x14ac:dyDescent="0.25">
      <c r="A18" s="25" t="s">
        <v>0</v>
      </c>
      <c r="B18" s="25" t="s">
        <v>1</v>
      </c>
      <c r="C18" s="25" t="s">
        <v>2</v>
      </c>
      <c r="D18" s="25"/>
      <c r="E18" s="20" t="s">
        <v>25</v>
      </c>
      <c r="F18" s="20" t="s">
        <v>26</v>
      </c>
      <c r="G18" s="20" t="s">
        <v>27</v>
      </c>
      <c r="H18" s="20" t="s">
        <v>28</v>
      </c>
      <c r="I18" s="20" t="s">
        <v>29</v>
      </c>
      <c r="J18" s="20" t="s">
        <v>30</v>
      </c>
      <c r="K18" s="20" t="s">
        <v>31</v>
      </c>
      <c r="L18" s="37" t="s">
        <v>12</v>
      </c>
      <c r="M18" s="25" t="s">
        <v>8</v>
      </c>
      <c r="N18" s="25" t="s">
        <v>9</v>
      </c>
      <c r="O18" s="25" t="s">
        <v>10</v>
      </c>
      <c r="P18" s="25" t="s">
        <v>6</v>
      </c>
      <c r="Q18" s="33" t="s">
        <v>7</v>
      </c>
    </row>
    <row r="19" spans="1:17" ht="30" x14ac:dyDescent="0.25">
      <c r="A19" s="26"/>
      <c r="B19" s="26"/>
      <c r="C19" s="18" t="s">
        <v>3</v>
      </c>
      <c r="D19" s="18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38"/>
      <c r="M19" s="25"/>
      <c r="N19" s="25"/>
      <c r="O19" s="25"/>
      <c r="P19" s="25"/>
      <c r="Q19" s="33"/>
    </row>
    <row r="20" spans="1:17" x14ac:dyDescent="0.25">
      <c r="A20" s="3">
        <v>1</v>
      </c>
      <c r="B20" s="22" t="s">
        <v>32</v>
      </c>
      <c r="C20" s="17" t="s">
        <v>38</v>
      </c>
      <c r="D20" s="17">
        <v>180</v>
      </c>
      <c r="E20" s="9"/>
      <c r="F20" s="9"/>
      <c r="G20" s="9">
        <v>60.420999999999999</v>
      </c>
      <c r="H20" s="9"/>
      <c r="I20" s="9">
        <v>57.83</v>
      </c>
      <c r="J20" s="9">
        <v>59.076999999999998</v>
      </c>
      <c r="K20" s="9"/>
      <c r="L20" s="20">
        <f t="shared" ref="L20:L26" si="0">AVERAGE(E20:K20)</f>
        <v>59.109333333333332</v>
      </c>
      <c r="M20" s="17">
        <f t="shared" ref="M20:M26" si="1" xml:space="preserve"> COUNT(E20:K20)</f>
        <v>3</v>
      </c>
      <c r="N20" s="17">
        <f t="shared" ref="N20:N26" si="2">STDEV(E20:K20)</f>
        <v>1.2958025827005186</v>
      </c>
      <c r="O20" s="17">
        <f t="shared" ref="O20:O26" si="3">N20/L20*100</f>
        <v>2.1922131575958428</v>
      </c>
      <c r="P20" s="17" t="str">
        <f t="shared" ref="P20:P26" si="4">IF(O20&lt;33,"ОДНОРОДНЫЕ","НЕОДНОРОДНЫЕ")</f>
        <v>ОДНОРОДНЫЕ</v>
      </c>
      <c r="Q20" s="20">
        <f t="shared" ref="Q20:Q26" si="5">D20*L20</f>
        <v>10639.68</v>
      </c>
    </row>
    <row r="21" spans="1:17" x14ac:dyDescent="0.25">
      <c r="A21" s="3">
        <v>2</v>
      </c>
      <c r="B21" s="23" t="s">
        <v>33</v>
      </c>
      <c r="C21" s="17" t="s">
        <v>39</v>
      </c>
      <c r="D21" s="17">
        <v>40</v>
      </c>
      <c r="E21" s="9">
        <v>2518</v>
      </c>
      <c r="F21" s="9">
        <v>2505</v>
      </c>
      <c r="G21" s="9">
        <v>2932.5</v>
      </c>
      <c r="H21" s="9"/>
      <c r="I21" s="9"/>
      <c r="J21" s="9"/>
      <c r="K21" s="9"/>
      <c r="L21" s="20">
        <f t="shared" si="0"/>
        <v>2651.8333333333335</v>
      </c>
      <c r="M21" s="17">
        <f t="shared" si="1"/>
        <v>3</v>
      </c>
      <c r="N21" s="17">
        <f t="shared" si="2"/>
        <v>243.15135889674426</v>
      </c>
      <c r="O21" s="17">
        <f t="shared" si="3"/>
        <v>9.1691795197062742</v>
      </c>
      <c r="P21" s="17" t="str">
        <f t="shared" si="4"/>
        <v>ОДНОРОДНЫЕ</v>
      </c>
      <c r="Q21" s="20">
        <f t="shared" si="5"/>
        <v>106073.33333333334</v>
      </c>
    </row>
    <row r="22" spans="1:17" x14ac:dyDescent="0.25">
      <c r="A22" s="3">
        <v>3</v>
      </c>
      <c r="B22" s="23" t="s">
        <v>34</v>
      </c>
      <c r="C22" s="17" t="s">
        <v>38</v>
      </c>
      <c r="D22" s="17">
        <v>900</v>
      </c>
      <c r="E22" s="9">
        <v>297.72300000000001</v>
      </c>
      <c r="F22" s="9">
        <v>296.8</v>
      </c>
      <c r="G22" s="9">
        <v>384.02</v>
      </c>
      <c r="H22" s="9"/>
      <c r="I22" s="9"/>
      <c r="J22" s="9">
        <v>324.83499999999998</v>
      </c>
      <c r="K22" s="9">
        <v>244.995</v>
      </c>
      <c r="L22" s="20">
        <f t="shared" ref="L22:L24" si="6">AVERAGE(E22:K22)</f>
        <v>309.6746</v>
      </c>
      <c r="M22" s="17">
        <f t="shared" ref="M22:M24" si="7" xml:space="preserve"> COUNT(E22:K22)</f>
        <v>5</v>
      </c>
      <c r="N22" s="17">
        <f t="shared" ref="N22:N24" si="8">STDEV(E22:K22)</f>
        <v>50.61897606925691</v>
      </c>
      <c r="O22" s="17">
        <f t="shared" ref="O22:O24" si="9">N22/L22*100</f>
        <v>16.345859837796482</v>
      </c>
      <c r="P22" s="17" t="str">
        <f t="shared" ref="P22:P24" si="10">IF(O22&lt;33,"ОДНОРОДНЫЕ","НЕОДНОРОДНЫЕ")</f>
        <v>ОДНОРОДНЫЕ</v>
      </c>
      <c r="Q22" s="20">
        <f t="shared" ref="Q22:Q24" si="11">D22*L22</f>
        <v>278707.14</v>
      </c>
    </row>
    <row r="23" spans="1:17" x14ac:dyDescent="0.25">
      <c r="A23" s="3">
        <v>4</v>
      </c>
      <c r="B23" s="23" t="s">
        <v>34</v>
      </c>
      <c r="C23" s="17" t="s">
        <v>38</v>
      </c>
      <c r="D23" s="17">
        <v>900</v>
      </c>
      <c r="E23" s="9">
        <v>231.673</v>
      </c>
      <c r="F23" s="9">
        <v>230.9</v>
      </c>
      <c r="G23" s="9"/>
      <c r="H23" s="9"/>
      <c r="I23" s="9"/>
      <c r="J23" s="9">
        <v>260.96699999999998</v>
      </c>
      <c r="K23" s="9"/>
      <c r="L23" s="20">
        <f t="shared" si="6"/>
        <v>241.17999999999998</v>
      </c>
      <c r="M23" s="17">
        <f t="shared" si="7"/>
        <v>3</v>
      </c>
      <c r="N23" s="17">
        <f t="shared" si="8"/>
        <v>17.140402824904662</v>
      </c>
      <c r="O23" s="17">
        <f t="shared" si="9"/>
        <v>7.1068922899513485</v>
      </c>
      <c r="P23" s="17" t="str">
        <f t="shared" si="10"/>
        <v>ОДНОРОДНЫЕ</v>
      </c>
      <c r="Q23" s="20">
        <f t="shared" si="11"/>
        <v>217061.99999999997</v>
      </c>
    </row>
    <row r="24" spans="1:17" x14ac:dyDescent="0.25">
      <c r="A24" s="3">
        <v>5</v>
      </c>
      <c r="B24" s="23" t="s">
        <v>34</v>
      </c>
      <c r="C24" s="17" t="s">
        <v>38</v>
      </c>
      <c r="D24" s="17">
        <v>900</v>
      </c>
      <c r="E24" s="9">
        <v>170.566</v>
      </c>
      <c r="F24" s="9">
        <v>170</v>
      </c>
      <c r="G24" s="9">
        <v>285.01</v>
      </c>
      <c r="H24" s="9"/>
      <c r="I24" s="9"/>
      <c r="J24" s="9">
        <v>181.9</v>
      </c>
      <c r="K24" s="9">
        <v>272.90100000000001</v>
      </c>
      <c r="L24" s="20">
        <f t="shared" si="6"/>
        <v>216.0754</v>
      </c>
      <c r="M24" s="17">
        <f t="shared" si="7"/>
        <v>5</v>
      </c>
      <c r="N24" s="17">
        <f t="shared" si="8"/>
        <v>57.756241721566369</v>
      </c>
      <c r="O24" s="17">
        <f t="shared" si="9"/>
        <v>26.729670162159309</v>
      </c>
      <c r="P24" s="17" t="str">
        <f t="shared" si="10"/>
        <v>ОДНОРОДНЫЕ</v>
      </c>
      <c r="Q24" s="20">
        <f t="shared" si="11"/>
        <v>194467.86000000002</v>
      </c>
    </row>
    <row r="25" spans="1:17" x14ac:dyDescent="0.25">
      <c r="A25" s="3">
        <v>6</v>
      </c>
      <c r="B25" s="23" t="s">
        <v>35</v>
      </c>
      <c r="C25" s="17" t="s">
        <v>38</v>
      </c>
      <c r="D25" s="17">
        <v>600</v>
      </c>
      <c r="E25" s="9">
        <v>323.678</v>
      </c>
      <c r="F25" s="9">
        <v>322.60000000000002</v>
      </c>
      <c r="G25" s="9">
        <v>373.9</v>
      </c>
      <c r="H25" s="9"/>
      <c r="I25" s="9"/>
      <c r="J25" s="9"/>
      <c r="K25" s="9"/>
      <c r="L25" s="20">
        <f t="shared" si="0"/>
        <v>340.05933333333331</v>
      </c>
      <c r="M25" s="17">
        <f t="shared" si="1"/>
        <v>3</v>
      </c>
      <c r="N25" s="17">
        <f t="shared" si="2"/>
        <v>29.311833128163993</v>
      </c>
      <c r="O25" s="17">
        <f t="shared" si="3"/>
        <v>8.619623181885121</v>
      </c>
      <c r="P25" s="17" t="str">
        <f t="shared" si="4"/>
        <v>ОДНОРОДНЫЕ</v>
      </c>
      <c r="Q25" s="20">
        <f t="shared" si="5"/>
        <v>204035.59999999998</v>
      </c>
    </row>
    <row r="26" spans="1:17" x14ac:dyDescent="0.25">
      <c r="A26" s="3">
        <v>7</v>
      </c>
      <c r="B26" s="23" t="s">
        <v>36</v>
      </c>
      <c r="C26" s="17" t="s">
        <v>38</v>
      </c>
      <c r="D26" s="17">
        <v>280</v>
      </c>
      <c r="E26" s="9">
        <v>18.213999999999999</v>
      </c>
      <c r="F26" s="9">
        <v>18.106999999999999</v>
      </c>
      <c r="G26" s="9">
        <v>28.268000000000001</v>
      </c>
      <c r="H26" s="9"/>
      <c r="I26" s="9"/>
      <c r="J26" s="9"/>
      <c r="K26" s="9"/>
      <c r="L26" s="20">
        <f t="shared" si="0"/>
        <v>21.529666666666667</v>
      </c>
      <c r="M26" s="17">
        <f t="shared" si="1"/>
        <v>3</v>
      </c>
      <c r="N26" s="17">
        <f t="shared" si="2"/>
        <v>5.8358130824533161</v>
      </c>
      <c r="O26" s="17">
        <f t="shared" si="3"/>
        <v>27.105914702751161</v>
      </c>
      <c r="P26" s="17" t="str">
        <f t="shared" si="4"/>
        <v>ОДНОРОДНЫЕ</v>
      </c>
      <c r="Q26" s="20">
        <f t="shared" si="5"/>
        <v>6028.3066666666673</v>
      </c>
    </row>
    <row r="27" spans="1:17" x14ac:dyDescent="0.25">
      <c r="A27" s="3">
        <v>8</v>
      </c>
      <c r="B27" s="22" t="s">
        <v>37</v>
      </c>
      <c r="C27" s="17" t="s">
        <v>38</v>
      </c>
      <c r="D27" s="17">
        <v>1500</v>
      </c>
      <c r="E27" s="9"/>
      <c r="F27" s="9"/>
      <c r="G27" s="9">
        <v>44.81</v>
      </c>
      <c r="H27" s="9">
        <v>26.292000000000002</v>
      </c>
      <c r="I27" s="9">
        <v>26.323</v>
      </c>
      <c r="J27" s="9">
        <v>26.849</v>
      </c>
      <c r="K27" s="9"/>
      <c r="L27" s="20">
        <f t="shared" ref="L27" si="12">AVERAGE(E27:K27)</f>
        <v>31.068500000000004</v>
      </c>
      <c r="M27" s="17">
        <f t="shared" ref="M27" si="13" xml:space="preserve"> COUNT(E27:K27)</f>
        <v>4</v>
      </c>
      <c r="N27" s="17">
        <f t="shared" ref="N27" si="14">STDEV(E27:K27)</f>
        <v>9.1645644559174961</v>
      </c>
      <c r="O27" s="17">
        <f t="shared" ref="O27" si="15">N27/L27*100</f>
        <v>29.497930237756876</v>
      </c>
      <c r="P27" s="17" t="str">
        <f t="shared" ref="P27" si="16">IF(O27&lt;33,"ОДНОРОДНЫЕ","НЕОДНОРОДНЫЕ")</f>
        <v>ОДНОРОДНЫЕ</v>
      </c>
      <c r="Q27" s="20">
        <f t="shared" ref="Q27" si="17">D27*L27</f>
        <v>46602.750000000007</v>
      </c>
    </row>
    <row r="28" spans="1:17" x14ac:dyDescent="0.25">
      <c r="A28" s="3"/>
      <c r="B28" s="7"/>
      <c r="C28" s="6"/>
      <c r="D28" s="4"/>
      <c r="E28" s="20">
        <f>SUMPRODUCT($D$20:$D$27,E20:E27)</f>
        <v>929992.52000000014</v>
      </c>
      <c r="F28" s="20">
        <f t="shared" ref="F28" si="18">SUMPRODUCT($D$20:$D$27,F20:F27)</f>
        <v>926759.96</v>
      </c>
      <c r="G28" s="20">
        <f t="shared" ref="G28" si="19">SUMPRODUCT($D$20:$D$27,G20:G27)</f>
        <v>1029772.8200000001</v>
      </c>
      <c r="H28" s="20">
        <f t="shared" ref="H28" si="20">SUMPRODUCT($D$20:$D$27,H20:H27)</f>
        <v>39438</v>
      </c>
      <c r="I28" s="20">
        <f t="shared" ref="I28" si="21">SUMPRODUCT($D$20:$D$27,I20:I27)</f>
        <v>49893.9</v>
      </c>
      <c r="J28" s="20">
        <f t="shared" ref="J28" si="22">SUMPRODUCT($D$20:$D$27,J20:J27)</f>
        <v>741839.15999999992</v>
      </c>
      <c r="K28" s="20">
        <f t="shared" ref="K28" si="23">SUMPRODUCT($D$20:$D$27,K20:K27)</f>
        <v>466106.4</v>
      </c>
      <c r="L28" s="20"/>
      <c r="M28" s="17"/>
      <c r="N28" s="17"/>
      <c r="O28" s="17"/>
      <c r="P28" s="17"/>
      <c r="Q28" s="2"/>
    </row>
    <row r="30" spans="1:17" x14ac:dyDescent="0.25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2" t="s">
        <v>19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ht="1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9" s="14" customFormat="1" x14ac:dyDescent="0.25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5"/>
      <c r="S33" s="5"/>
    </row>
    <row r="39" spans="1:19" x14ac:dyDescent="0.25">
      <c r="P39" s="15"/>
    </row>
  </sheetData>
  <mergeCells count="18">
    <mergeCell ref="P18:P19"/>
    <mergeCell ref="A18:A19"/>
    <mergeCell ref="G3:Q3"/>
    <mergeCell ref="B18:B19"/>
    <mergeCell ref="C18:D18"/>
    <mergeCell ref="A33:Q33"/>
    <mergeCell ref="A32:Q32"/>
    <mergeCell ref="N12:O12"/>
    <mergeCell ref="B14:P14"/>
    <mergeCell ref="A30:Q30"/>
    <mergeCell ref="A31:Q31"/>
    <mergeCell ref="Q18:Q19"/>
    <mergeCell ref="A17:B17"/>
    <mergeCell ref="C17:D17"/>
    <mergeCell ref="L18:L19"/>
    <mergeCell ref="M18:M19"/>
    <mergeCell ref="N18:N19"/>
    <mergeCell ref="O18:O19"/>
  </mergeCells>
  <conditionalFormatting sqref="P20:P28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8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2023-05-29T07:08:28Z</dcterms:modified>
</cp:coreProperties>
</file>