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F24" i="1" l="1"/>
  <c r="G24" i="1"/>
  <c r="E24" i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K22" i="1" l="1"/>
  <c r="L22" i="1" s="1"/>
  <c r="K23" i="1"/>
  <c r="L23" i="1" s="1"/>
  <c r="K21" i="1"/>
  <c r="L21" i="1" s="1"/>
  <c r="M24" i="1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<sst xmlns="http://schemas.openxmlformats.org/spreadsheetml/2006/main" count="42" uniqueCount="38">
  <si>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</si>
  <si>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</si>
  <si>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</si>
  <si>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</si>
  <si>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</si>
  <si>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</si>
  <si>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</si>
  <si>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</si>
  <si>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</si>
  <si>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</si>
  <si>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</si>
  <si>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</si>
  <si>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</si>
  <si>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</si>
  <si>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</si>
  <si>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</si>
  <si>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</si>
  <si>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</si>
  <si>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</si>
  <si>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</si>
  <si>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</si>
  <si>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</si>
  <si>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</si>
  <si>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</si>
  <si>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</si>
  <si>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</si>
  <si>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</si>
  <si>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</si>
  <si>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№ 174-23</t>
  </si>
  <si>
    <t>на поставку стоматологических расходных материалов  путем запроса котировок</t>
  </si>
  <si>
    <t>Наконечник турбинный CX207-C1-2SP или эквивалент</t>
  </si>
  <si>
    <t>Наконечник прямой CX235-2A Coxo или эквивалент</t>
  </si>
  <si>
    <t>Наконечник угловой CX245-1 Coxo или эквивалент</t>
  </si>
  <si>
    <t>Исходя из имеющегося у Заказчика объёма финансового обеспечения для осуществления закупки НМЦД устанавливается в размере 410750 руб. (четыреста десять тысяч семьсот пятьдесят рублей 00 копеек)</t>
  </si>
  <si>
    <t>Начальная (максимальная) цена договора</t>
  </si>
  <si>
    <t>вх. № 2776-07/23 от 11.07.2023</t>
  </si>
  <si>
    <t>вх. № 2777-07/23 от 11.07.2023</t>
  </si>
  <si>
    <t>вх. № 2778-07/23 от 11.07.2023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</si>
</sst>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A27" sqref="A27:M27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6.8554687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23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24</v>
      </c>
    </row>
    <row r="3" spans="1:13" ht="14.45" hidden="1" customHeight="1" x14ac:dyDescent="0.25">
      <c r="A3" s="7"/>
      <c r="B3" s="7"/>
      <c r="C3" s="7"/>
      <c r="D3" s="7"/>
      <c r="E3" s="3"/>
      <c r="F3" s="3"/>
      <c r="G3" s="3"/>
      <c r="H3" s="3"/>
      <c r="I3" s="7"/>
      <c r="J3" s="7"/>
      <c r="K3" s="7"/>
      <c r="L3" s="7"/>
      <c r="M3" s="8"/>
    </row>
    <row r="4" spans="1:13" x14ac:dyDescent="0.25">
      <c r="A4" s="7"/>
      <c r="B4" s="7"/>
      <c r="C4" s="7"/>
      <c r="D4" s="7"/>
      <c r="E4" s="3"/>
      <c r="F4" s="3"/>
      <c r="G4" s="32" t="s">
        <v>29</v>
      </c>
      <c r="H4" s="32"/>
      <c r="I4" s="32"/>
      <c r="J4" s="32"/>
      <c r="K4" s="32"/>
      <c r="L4" s="32"/>
      <c r="M4" s="32"/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25</v>
      </c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26</v>
      </c>
    </row>
    <row r="7" spans="1:13" ht="14.45" customHeight="1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8" t="s">
        <v>28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3"/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5" t="s">
        <v>15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20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6" t="s">
        <v>16</v>
      </c>
    </row>
    <row r="12" spans="1:13" x14ac:dyDescent="0.25">
      <c r="A12" s="7"/>
      <c r="B12" s="7"/>
      <c r="C12" s="7"/>
      <c r="D12" s="7"/>
      <c r="E12" s="3"/>
      <c r="F12" s="3"/>
      <c r="G12" s="3"/>
      <c r="H12" s="3"/>
      <c r="I12" s="7"/>
      <c r="J12" s="7"/>
      <c r="K12" s="7"/>
      <c r="L12" s="7"/>
      <c r="M12" s="3"/>
    </row>
    <row r="13" spans="1:13" ht="28.9" customHeight="1" x14ac:dyDescent="0.25">
      <c r="A13" s="7"/>
      <c r="B13" s="7"/>
      <c r="C13" s="7"/>
      <c r="D13" s="7"/>
      <c r="E13" s="3"/>
      <c r="F13" s="3"/>
      <c r="G13" s="3"/>
      <c r="H13" s="3"/>
      <c r="I13" s="7"/>
      <c r="J13" s="36" t="s">
        <v>19</v>
      </c>
      <c r="K13" s="36"/>
      <c r="L13" s="7"/>
      <c r="M13" s="3" t="s">
        <v>17</v>
      </c>
    </row>
    <row r="14" spans="1:13" ht="18.75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4"/>
    </row>
    <row r="15" spans="1:13" ht="18.75" x14ac:dyDescent="0.25">
      <c r="A15" s="7"/>
      <c r="B15" s="36" t="s">
        <v>18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4"/>
    </row>
    <row r="16" spans="1:13" hidden="1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x14ac:dyDescent="0.25">
      <c r="A17" s="7"/>
      <c r="B17" s="7"/>
      <c r="C17" s="7"/>
      <c r="D17" s="7"/>
      <c r="E17" s="3"/>
      <c r="F17" s="3"/>
      <c r="G17" s="3"/>
      <c r="H17" s="3"/>
      <c r="I17" s="7"/>
      <c r="J17" s="7"/>
      <c r="K17" s="7"/>
      <c r="L17" s="7"/>
      <c r="M17" s="3"/>
    </row>
    <row r="18" spans="1:15" ht="54.6" customHeight="1" x14ac:dyDescent="0.25">
      <c r="A18" s="39" t="s">
        <v>34</v>
      </c>
      <c r="B18" s="40"/>
      <c r="C18" s="41">
        <f>E24</f>
        <v>410750</v>
      </c>
      <c r="D18" s="40"/>
      <c r="E18" s="44" t="s">
        <v>35</v>
      </c>
      <c r="F18" s="44" t="s">
        <v>36</v>
      </c>
      <c r="G18" s="44" t="s">
        <v>37</v>
      </c>
      <c r="H18" s="9"/>
      <c r="I18" s="10"/>
      <c r="J18" s="10"/>
      <c r="K18" s="10"/>
      <c r="L18" s="10"/>
      <c r="M18" s="9"/>
    </row>
    <row r="19" spans="1:15" ht="30" customHeight="1" x14ac:dyDescent="0.25">
      <c r="A19" s="30" t="s">
        <v>0</v>
      </c>
      <c r="B19" s="30" t="s">
        <v>1</v>
      </c>
      <c r="C19" s="30" t="s">
        <v>2</v>
      </c>
      <c r="D19" s="30"/>
      <c r="E19" s="9" t="s">
        <v>5</v>
      </c>
      <c r="F19" s="9" t="s">
        <v>7</v>
      </c>
      <c r="G19" s="9" t="s">
        <v>8</v>
      </c>
      <c r="H19" s="42" t="s">
        <v>14</v>
      </c>
      <c r="I19" s="30" t="s">
        <v>11</v>
      </c>
      <c r="J19" s="30" t="s">
        <v>12</v>
      </c>
      <c r="K19" s="30" t="s">
        <v>13</v>
      </c>
      <c r="L19" s="30" t="s">
        <v>9</v>
      </c>
      <c r="M19" s="38" t="s">
        <v>10</v>
      </c>
    </row>
    <row r="20" spans="1:15" x14ac:dyDescent="0.25">
      <c r="A20" s="31"/>
      <c r="B20" s="31"/>
      <c r="C20" s="11" t="s">
        <v>3</v>
      </c>
      <c r="D20" s="11" t="s">
        <v>4</v>
      </c>
      <c r="E20" s="21" t="s">
        <v>6</v>
      </c>
      <c r="F20" s="9" t="s">
        <v>6</v>
      </c>
      <c r="G20" s="9" t="s">
        <v>6</v>
      </c>
      <c r="H20" s="43"/>
      <c r="I20" s="30"/>
      <c r="J20" s="30"/>
      <c r="K20" s="30"/>
      <c r="L20" s="30"/>
      <c r="M20" s="38"/>
    </row>
    <row r="21" spans="1:15" ht="30" x14ac:dyDescent="0.25">
      <c r="A21" s="13">
        <v>1</v>
      </c>
      <c r="B21" s="29" t="s">
        <v>30</v>
      </c>
      <c r="C21" s="28" t="s">
        <v>27</v>
      </c>
      <c r="D21" s="24">
        <v>35</v>
      </c>
      <c r="E21" s="22">
        <v>6700</v>
      </c>
      <c r="F21" s="14">
        <v>7000</v>
      </c>
      <c r="G21" s="27">
        <v>6900</v>
      </c>
      <c r="H21" s="25">
        <f t="shared" ref="H21:H23" si="0">AVERAGE(E21:G21)</f>
        <v>6866.666666666667</v>
      </c>
      <c r="I21" s="26">
        <f t="shared" ref="I21:I23" si="1" xml:space="preserve"> COUNT(E21:G21)</f>
        <v>3</v>
      </c>
      <c r="J21" s="26">
        <f t="shared" ref="J21:J23" si="2">STDEV(E21:G21)</f>
        <v>152.75252316519467</v>
      </c>
      <c r="K21" s="26">
        <f t="shared" ref="K21:K23" si="3">J21/H21*100</f>
        <v>2.2245513082309905</v>
      </c>
      <c r="L21" s="26" t="str">
        <f t="shared" ref="L21:L23" si="4">IF(K21&lt;33,"ОДНОРОДНЫЕ","НЕОДНОРОДНЫЕ")</f>
        <v>ОДНОРОДНЫЕ</v>
      </c>
      <c r="M21" s="25">
        <f t="shared" ref="M21:M23" si="5">D21*H21</f>
        <v>240333.33333333334</v>
      </c>
    </row>
    <row r="22" spans="1:15" ht="30" x14ac:dyDescent="0.25">
      <c r="A22" s="13">
        <v>2</v>
      </c>
      <c r="B22" s="29" t="s">
        <v>31</v>
      </c>
      <c r="C22" s="28" t="s">
        <v>27</v>
      </c>
      <c r="D22" s="24">
        <v>5</v>
      </c>
      <c r="E22" s="22">
        <v>4850</v>
      </c>
      <c r="F22" s="14">
        <v>5200</v>
      </c>
      <c r="G22" s="27">
        <v>5080</v>
      </c>
      <c r="H22" s="25">
        <f t="shared" si="0"/>
        <v>5043.333333333333</v>
      </c>
      <c r="I22" s="26">
        <f t="shared" si="1"/>
        <v>3</v>
      </c>
      <c r="J22" s="26">
        <f t="shared" si="2"/>
        <v>177.85762095938799</v>
      </c>
      <c r="K22" s="26">
        <f t="shared" si="3"/>
        <v>3.5265886508801323</v>
      </c>
      <c r="L22" s="26" t="str">
        <f t="shared" si="4"/>
        <v>ОДНОРОДНЫЕ</v>
      </c>
      <c r="M22" s="25">
        <f t="shared" si="5"/>
        <v>25216.666666666664</v>
      </c>
    </row>
    <row r="23" spans="1:15" ht="30" x14ac:dyDescent="0.25">
      <c r="A23" s="13">
        <v>3</v>
      </c>
      <c r="B23" s="29" t="s">
        <v>32</v>
      </c>
      <c r="C23" s="28" t="s">
        <v>27</v>
      </c>
      <c r="D23" s="24">
        <v>20</v>
      </c>
      <c r="E23" s="22">
        <v>7600</v>
      </c>
      <c r="F23" s="14">
        <v>7950</v>
      </c>
      <c r="G23" s="27">
        <v>7875</v>
      </c>
      <c r="H23" s="25">
        <f t="shared" si="0"/>
        <v>7808.333333333333</v>
      </c>
      <c r="I23" s="26">
        <f t="shared" si="1"/>
        <v>3</v>
      </c>
      <c r="J23" s="26">
        <f t="shared" si="2"/>
        <v>184.27786989579982</v>
      </c>
      <c r="K23" s="26">
        <f t="shared" si="3"/>
        <v>2.3600154095513317</v>
      </c>
      <c r="L23" s="26" t="str">
        <f t="shared" si="4"/>
        <v>ОДНОРОДНЫЕ</v>
      </c>
      <c r="M23" s="25">
        <f t="shared" si="5"/>
        <v>156166.66666666666</v>
      </c>
    </row>
    <row r="24" spans="1:15" x14ac:dyDescent="0.25">
      <c r="A24" s="20"/>
      <c r="B24" s="15"/>
      <c r="C24" s="16"/>
      <c r="D24" s="17"/>
      <c r="E24" s="23">
        <f>SUMPRODUCT($D$21:$D$23,E21:E23)</f>
        <v>410750</v>
      </c>
      <c r="F24" s="25">
        <f>SUMPRODUCT($D$21:$D$23,F21:F23)</f>
        <v>430000</v>
      </c>
      <c r="G24" s="25">
        <f>SUMPRODUCT($D$21:$D$23,G21:G23)</f>
        <v>424400</v>
      </c>
      <c r="H24" s="9"/>
      <c r="I24" s="10"/>
      <c r="J24" s="10"/>
      <c r="K24" s="10"/>
      <c r="L24" s="10"/>
      <c r="M24" s="12">
        <f>SUM(M21:M23)</f>
        <v>421716.66666666663</v>
      </c>
    </row>
    <row r="25" spans="1:15" x14ac:dyDescent="0.25">
      <c r="A25" s="7"/>
      <c r="B25" s="7"/>
      <c r="C25" s="7"/>
      <c r="D25" s="7"/>
      <c r="E25" s="3"/>
      <c r="F25" s="3"/>
      <c r="G25" s="3"/>
      <c r="H25" s="3"/>
      <c r="I25" s="7"/>
      <c r="J25" s="7"/>
      <c r="K25" s="7"/>
      <c r="L25" s="7"/>
      <c r="M25" s="3"/>
    </row>
    <row r="26" spans="1:15" s="7" customFormat="1" x14ac:dyDescent="0.25">
      <c r="A26" s="37" t="s">
        <v>22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5" s="7" customFormat="1" x14ac:dyDescent="0.25">
      <c r="A27" s="35" t="s">
        <v>21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5" s="7" customFormat="1" ht="1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5" s="19" customFormat="1" x14ac:dyDescent="0.25">
      <c r="A29" s="33" t="s">
        <v>33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8"/>
      <c r="O29" s="18"/>
    </row>
  </sheetData>
  <mergeCells count="18">
    <mergeCell ref="A29:M29"/>
    <mergeCell ref="A28:M28"/>
    <mergeCell ref="J13:K13"/>
    <mergeCell ref="B15:L15"/>
    <mergeCell ref="A26:M26"/>
    <mergeCell ref="A27:M27"/>
    <mergeCell ref="M19:M20"/>
    <mergeCell ref="A18:B18"/>
    <mergeCell ref="C18:D18"/>
    <mergeCell ref="H19:H20"/>
    <mergeCell ref="I19:I20"/>
    <mergeCell ref="J19:J20"/>
    <mergeCell ref="K19:K20"/>
    <mergeCell ref="L19:L20"/>
    <mergeCell ref="A19:A20"/>
    <mergeCell ref="G4:M4"/>
    <mergeCell ref="B19:B20"/>
    <mergeCell ref="C19:D19"/>
  </mergeCells>
  <conditionalFormatting sqref="L21:L24">
    <cfRule type="containsText" dxfId="5" priority="10" operator="containsText" text="НЕ">
      <formula>NOT(ISERROR(SEARCH("НЕ",L21)))</formula>
    </cfRule>
    <cfRule type="containsText" dxfId="4" priority="11" operator="containsText" text="ОДНОРОДНЫЕ">
      <formula>NOT(ISERROR(SEARCH("ОДНОРОДНЫЕ",L21)))</formula>
    </cfRule>
    <cfRule type="containsText" dxfId="3" priority="12" operator="containsText" text="НЕОДНОРОДНЫЕ">
      <formula>NOT(ISERROR(SEARCH("НЕОДНОРОДНЫЕ",L21)))</formula>
    </cfRule>
  </conditionalFormatting>
  <conditionalFormatting sqref="L21:L24">
    <cfRule type="containsText" dxfId="2" priority="7" operator="containsText" text="НЕОДНОРОДНЫЕ">
      <formula>NOT(ISERROR(SEARCH("НЕОДНОРОДНЫЕ",L21)))</formula>
    </cfRule>
    <cfRule type="containsText" dxfId="1" priority="8" operator="containsText" text="ОДНОРОДНЫЕ">
      <formula>NOT(ISERROR(SEARCH("ОДНОРОДНЫЕ",L21)))</formula>
    </cfRule>
    <cfRule type="containsText" dxfId="0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2023-07-11T03:51:37Z</dcterms:modified>
</cp:coreProperties>
</file>