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G24" i="1"/>
  <c r="F24" i="1"/>
  <c r="E24" i="1"/>
  <c r="K20" i="1" l="1"/>
  <c r="L20" i="1" s="1"/>
  <c r="C17" i="1"/>
  <c r="K23" i="1"/>
  <c r="L23" i="1" s="1"/>
  <c r="M24" i="1"/>
  <c r="K21" i="1"/>
  <c r="L21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<sst xmlns="http://schemas.openxmlformats.org/spreadsheetml/2006/main" count="44" uniqueCount="40">
  <si>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</si>
  <si>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</si>
  <si>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</si>
  <si>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</si>
  <si>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</si>
  <si>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</si>
  <si>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</si>
  <si>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</si>
  <si>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</si>
  <si>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</si>
  <si>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</si>
  <si>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</si>
  <si>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</si>
  <si>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</si>
  <si>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</si>
  <si>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</si>
  <si>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</si>
  <si>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</si>
  <si>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</si>
  <si>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</si>
  <si>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</si>
  <si>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</si>
  <si>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</si>
  <si>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</si>
  <si>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</si>
  <si>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</si>
  <si>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</si>
  <si>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</si>
  <si>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</si>
  <si>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упаковка</t>
  </si>
  <si>
    <t>Изотонический разбавитель  (дилюент)</t>
  </si>
  <si>
    <t>Лизирующий реагент</t>
  </si>
  <si>
    <t>Очищающий реагент (чистящий агент)</t>
  </si>
  <si>
    <t>Контрольная кровь 3-х уровневая</t>
  </si>
  <si>
    <t>Исходя из имеющегося у Заказчика объёма финансового обеспечения для осуществления закупки НМЦД устанавливается в размере 2 429 364,52 руб. (два миллиона четыреста двадцать девять тысяч триста шестьдесят четыре рубля пятьдесят две копейки)</t>
  </si>
  <si>
    <t>№ 336-23</t>
  </si>
  <si>
    <t>на поставку реагентов для гематологического анализатора DxH 500</t>
  </si>
  <si>
    <t>вх. № 4716-12/23 от 27.12.2023</t>
  </si>
  <si>
    <t>вх. № 4715-12/23 от 27.12.2023</t>
  </si>
  <si>
    <t>вх. № 4714-12/23 от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</si>
</sst>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3" t="s">
        <v>36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35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>
        <f>SUM(M20:M23)</f>
        <v>2434910.1333333333</v>
      </c>
      <c r="D17" s="44"/>
      <c r="E17" s="47" t="s">
        <v>39</v>
      </c>
      <c r="F17" s="47" t="s">
        <v>38</v>
      </c>
      <c r="G17" s="47" t="s">
        <v>37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24" t="s">
        <v>25</v>
      </c>
      <c r="F18" s="24" t="s">
        <v>26</v>
      </c>
      <c r="G18" s="24" t="s">
        <v>27</v>
      </c>
      <c r="H18" s="45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5" x14ac:dyDescent="0.25">
      <c r="A19" s="32"/>
      <c r="B19" s="32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6"/>
      <c r="I19" s="31"/>
      <c r="J19" s="31"/>
      <c r="K19" s="31"/>
      <c r="L19" s="31"/>
      <c r="M19" s="40"/>
    </row>
    <row r="20" spans="1:15" s="20" customFormat="1" x14ac:dyDescent="0.25">
      <c r="A20" s="4">
        <v>1</v>
      </c>
      <c r="B20" s="26" t="s">
        <v>30</v>
      </c>
      <c r="C20" s="29" t="s">
        <v>29</v>
      </c>
      <c r="D20" s="17">
        <v>60</v>
      </c>
      <c r="E20" s="18">
        <v>8230</v>
      </c>
      <c r="F20" s="19">
        <v>8202.81</v>
      </c>
      <c r="G20" s="21">
        <v>8217.99</v>
      </c>
      <c r="H20" s="21">
        <f t="shared" ref="H20:H23" si="0">AVERAGE(E20:G20)</f>
        <v>8216.9333333333325</v>
      </c>
      <c r="I20" s="23">
        <f t="shared" ref="I20:I23" si="1" xml:space="preserve"> COUNT(E20:G20)</f>
        <v>3</v>
      </c>
      <c r="J20" s="23">
        <f t="shared" ref="J20:J23" si="2">STDEV(E20:G20)</f>
        <v>13.625763587166052</v>
      </c>
      <c r="K20" s="23">
        <f t="shared" ref="K20:K23" si="3">J20/H20*100</f>
        <v>0.16582541240648643</v>
      </c>
      <c r="L20" s="23" t="str">
        <f t="shared" ref="L20:L23" si="4">IF(K20&lt;33,"ОДНОРОДНЫЕ","НЕОДНОРОДНЫЕ")</f>
        <v>ОДНОРОДНЫЕ</v>
      </c>
      <c r="M20" s="21">
        <f t="shared" ref="M20:M23" si="5">D20*H20</f>
        <v>493015.99999999994</v>
      </c>
    </row>
    <row r="21" spans="1:15" s="20" customFormat="1" x14ac:dyDescent="0.25">
      <c r="A21" s="4">
        <v>2</v>
      </c>
      <c r="B21" s="26" t="s">
        <v>31</v>
      </c>
      <c r="C21" s="29" t="s">
        <v>29</v>
      </c>
      <c r="D21" s="17">
        <v>50</v>
      </c>
      <c r="E21" s="18">
        <v>21315</v>
      </c>
      <c r="F21" s="19">
        <v>21292.15</v>
      </c>
      <c r="G21" s="21">
        <v>21332.080000000002</v>
      </c>
      <c r="H21" s="21">
        <f t="shared" si="0"/>
        <v>21313.076666666668</v>
      </c>
      <c r="I21" s="23">
        <f t="shared" si="1"/>
        <v>3</v>
      </c>
      <c r="J21" s="23">
        <f t="shared" si="2"/>
        <v>20.034361315832758</v>
      </c>
      <c r="K21" s="23">
        <f t="shared" si="3"/>
        <v>9.4000324913982025E-2</v>
      </c>
      <c r="L21" s="23" t="str">
        <f t="shared" si="4"/>
        <v>ОДНОРОДНЫЕ</v>
      </c>
      <c r="M21" s="21">
        <f t="shared" si="5"/>
        <v>1065653.8333333335</v>
      </c>
    </row>
    <row r="22" spans="1:15" s="20" customFormat="1" x14ac:dyDescent="0.25">
      <c r="A22" s="4">
        <v>3</v>
      </c>
      <c r="B22" s="26" t="s">
        <v>32</v>
      </c>
      <c r="C22" s="29" t="s">
        <v>29</v>
      </c>
      <c r="D22" s="17">
        <v>65</v>
      </c>
      <c r="E22" s="18">
        <v>11020</v>
      </c>
      <c r="F22" s="19">
        <v>10879.66</v>
      </c>
      <c r="G22" s="21">
        <v>10900.12</v>
      </c>
      <c r="H22" s="21">
        <f t="shared" si="0"/>
        <v>10933.26</v>
      </c>
      <c r="I22" s="23">
        <f t="shared" si="1"/>
        <v>3</v>
      </c>
      <c r="J22" s="23">
        <f t="shared" si="2"/>
        <v>75.812423783968157</v>
      </c>
      <c r="K22" s="23">
        <f t="shared" si="3"/>
        <v>0.69341096602448082</v>
      </c>
      <c r="L22" s="23" t="str">
        <f t="shared" si="4"/>
        <v>ОДНОРОДНЫЕ</v>
      </c>
      <c r="M22" s="21">
        <f t="shared" si="5"/>
        <v>710661.9</v>
      </c>
    </row>
    <row r="23" spans="1:15" s="20" customFormat="1" x14ac:dyDescent="0.25">
      <c r="A23" s="4">
        <v>4</v>
      </c>
      <c r="B23" s="26" t="s">
        <v>33</v>
      </c>
      <c r="C23" s="29" t="s">
        <v>28</v>
      </c>
      <c r="D23" s="17">
        <v>6</v>
      </c>
      <c r="E23" s="19">
        <v>27600</v>
      </c>
      <c r="F23" s="28">
        <v>27568.42</v>
      </c>
      <c r="G23" s="21">
        <v>27620.78</v>
      </c>
      <c r="H23" s="21">
        <f t="shared" si="0"/>
        <v>27596.399999999998</v>
      </c>
      <c r="I23" s="23">
        <f t="shared" si="1"/>
        <v>3</v>
      </c>
      <c r="J23" s="23">
        <f t="shared" si="2"/>
        <v>26.364984354253284</v>
      </c>
      <c r="K23" s="23">
        <f t="shared" si="3"/>
        <v>9.5537767079232394E-2</v>
      </c>
      <c r="L23" s="23" t="str">
        <f t="shared" si="4"/>
        <v>ОДНОРОДНЫЕ</v>
      </c>
      <c r="M23" s="21">
        <f t="shared" si="5"/>
        <v>165578.4</v>
      </c>
    </row>
    <row r="24" spans="1:15" x14ac:dyDescent="0.25">
      <c r="A24" s="4"/>
      <c r="B24" s="25"/>
      <c r="C24" s="27"/>
      <c r="D24" s="30"/>
      <c r="E24" s="28">
        <f>SUMPRODUCT($D$20:$D$23,E20:E23)</f>
        <v>2441450</v>
      </c>
      <c r="F24" s="28">
        <f>SUMPRODUCT($D$20:$D$23,F20:F23)</f>
        <v>2429364.52</v>
      </c>
      <c r="G24" s="22">
        <f>SUMPRODUCT($D$20:$D$23,G20:G23)</f>
        <v>2433915.8800000004</v>
      </c>
      <c r="H24" s="15"/>
      <c r="I24" s="12"/>
      <c r="J24" s="12"/>
      <c r="K24" s="12"/>
      <c r="L24" s="12"/>
      <c r="M24" s="3">
        <f>SUM(M20:M23)</f>
        <v>2434910.1333333333</v>
      </c>
    </row>
    <row r="26" spans="1:15" x14ac:dyDescent="0.25">
      <c r="A26" s="38" t="s">
        <v>20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5" x14ac:dyDescent="0.25">
      <c r="A27" s="39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5" ht="1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 s="6" customFormat="1" ht="29.25" customHeight="1" x14ac:dyDescent="0.25">
      <c r="A29" s="34" t="s">
        <v>34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5"/>
      <c r="O29" s="5"/>
    </row>
    <row r="31" spans="1:15" x14ac:dyDescent="0.25">
      <c r="J31" s="9"/>
    </row>
    <row r="35" spans="12:12" x14ac:dyDescent="0.25">
      <c r="L35" s="9"/>
    </row>
  </sheetData>
  <mergeCells count="18"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4">
    <cfRule type="containsText" dxfId="11" priority="58" operator="containsText" text="НЕ">
      <formula>NOT(ISERROR(SEARCH("НЕ",L24)))</formula>
    </cfRule>
    <cfRule type="containsText" dxfId="10" priority="59" operator="containsText" text="ОДНОРОДНЫЕ">
      <formula>NOT(ISERROR(SEARCH("ОДНОРОДНЫЕ",L24)))</formula>
    </cfRule>
    <cfRule type="containsText" dxfId="9" priority="60" operator="containsText" text="НЕОДНОРОДНЫЕ">
      <formula>NOT(ISERROR(SEARCH("НЕОДНОРОДНЫЕ",L24)))</formula>
    </cfRule>
  </conditionalFormatting>
  <conditionalFormatting sqref="L24">
    <cfRule type="containsText" dxfId="8" priority="55" operator="containsText" text="НЕОДНОРОДНЫЕ">
      <formula>NOT(ISERROR(SEARCH("НЕОДНОРОДНЫЕ",L24)))</formula>
    </cfRule>
    <cfRule type="containsText" dxfId="7" priority="56" operator="containsText" text="ОДНОРОДНЫЕ">
      <formula>NOT(ISERROR(SEARCH("ОДНОРОДНЫЕ",L24)))</formula>
    </cfRule>
    <cfRule type="containsText" dxfId="6" priority="57" operator="containsText" text="НЕОДНОРОДНЫЕ">
      <formula>NOT(ISERROR(SEARCH("НЕОДНОРОДНЫЕ",L24)))</formula>
    </cfRule>
  </conditionalFormatting>
  <conditionalFormatting sqref="L20:L23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3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2023-12-27T03:54:30Z</dcterms:modified>
</cp:coreProperties>
</file>