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G27" i="1"/>
  <c r="F27" i="1"/>
  <c r="E27" i="1"/>
  <c r="J26" i="1"/>
  <c r="I26" i="1"/>
  <c r="H26" i="1"/>
  <c r="M26" i="1" s="1"/>
  <c r="C17" i="1" l="1"/>
  <c r="K24" i="1"/>
  <c r="L24" i="1" s="1"/>
  <c r="K25" i="1"/>
  <c r="L25" i="1" s="1"/>
  <c r="K23" i="1"/>
  <c r="L23" i="1" s="1"/>
  <c r="K26" i="1"/>
  <c r="L26" i="1" s="1"/>
  <c r="M27" i="1"/>
  <c r="K21" i="1"/>
  <c r="L21" i="1" s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<sst xmlns="http://schemas.openxmlformats.org/spreadsheetml/2006/main" count="50" uniqueCount="43">
  <si>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</si>
  <si>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</si>
  <si>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</si>
  <si>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</si>
  <si>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</si>
  <si>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</si>
  <si>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</si>
  <si>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</si>
  <si>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</si>
  <si>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</si>
  <si>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</si>
  <si>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</si>
  <si>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</si>
  <si>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</si>
  <si>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</si>
  <si>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</si>
  <si>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</si>
  <si>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</si>
  <si>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</si>
  <si>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</si>
  <si>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</si>
  <si>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</si>
  <si>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</si>
  <si>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</si>
  <si>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</si>
  <si>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</si>
  <si>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</si>
  <si>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</si>
  <si>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</si>
  <si>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упаковка</t>
  </si>
  <si>
    <t>№ 335-23</t>
  </si>
  <si>
    <t>Изотонический разбавитель  (дилюент)</t>
  </si>
  <si>
    <t>Лизирующий раствор</t>
  </si>
  <si>
    <t>Набор реагентов для дифференцировки лейкоцитов серии DxH</t>
  </si>
  <si>
    <t>Промывающий реагент</t>
  </si>
  <si>
    <t>Набор контрольных реагентов  6С-клеточный контроль</t>
  </si>
  <si>
    <t>Контроль Latron CP-X</t>
  </si>
  <si>
    <t>Калибратор S-CAL</t>
  </si>
  <si>
    <t>Исходя из имеющегося у Заказчика объёма финансового обеспечения для осуществления закупки НМЦД устанавливается в размере 3 882 320,20 руб. (три миллиона восемьсот восемьдесят две тысячи триста двадцать рублей двадцать копеек)</t>
  </si>
  <si>
    <t>на поставку реагентов для гематологического анализатора DxH 800</t>
  </si>
  <si>
    <t>вх. № 4719-12/23 от 27.12.2023</t>
  </si>
  <si>
    <t>вх. № 4718-12/23 от 27.12.2023</t>
  </si>
  <si>
    <t>вх. № 4717-12/23 от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</si>
</sst>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O13" sqref="O13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4" t="s">
        <v>39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30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5" ht="54.6" customHeight="1" x14ac:dyDescent="0.25">
      <c r="A17" s="42" t="s">
        <v>11</v>
      </c>
      <c r="B17" s="43"/>
      <c r="C17" s="44">
        <f>SUM(M20:M26)</f>
        <v>3886165.8433333333</v>
      </c>
      <c r="D17" s="45"/>
      <c r="E17" s="48" t="s">
        <v>42</v>
      </c>
      <c r="F17" s="48" t="s">
        <v>41</v>
      </c>
      <c r="G17" s="48" t="s">
        <v>40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24" t="s">
        <v>25</v>
      </c>
      <c r="F18" s="24" t="s">
        <v>26</v>
      </c>
      <c r="G18" s="24" t="s">
        <v>27</v>
      </c>
      <c r="H18" s="46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5" x14ac:dyDescent="0.25">
      <c r="A19" s="33"/>
      <c r="B19" s="33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7"/>
      <c r="I19" s="32"/>
      <c r="J19" s="32"/>
      <c r="K19" s="32"/>
      <c r="L19" s="32"/>
      <c r="M19" s="41"/>
    </row>
    <row r="20" spans="1:15" s="20" customFormat="1" x14ac:dyDescent="0.25">
      <c r="A20" s="4">
        <v>1</v>
      </c>
      <c r="B20" s="26" t="s">
        <v>31</v>
      </c>
      <c r="C20" s="29" t="s">
        <v>29</v>
      </c>
      <c r="D20" s="17">
        <v>240</v>
      </c>
      <c r="E20" s="18">
        <v>11145.75</v>
      </c>
      <c r="F20" s="19">
        <v>11168.41</v>
      </c>
      <c r="G20" s="21">
        <v>11155</v>
      </c>
      <c r="H20" s="21">
        <f t="shared" ref="H20:H25" si="0">AVERAGE(E20:G20)</f>
        <v>11156.386666666667</v>
      </c>
      <c r="I20" s="23">
        <f t="shared" ref="I20:I25" si="1" xml:space="preserve"> COUNT(E20:G20)</f>
        <v>3</v>
      </c>
      <c r="J20" s="23">
        <f t="shared" ref="J20:J25" si="2">STDEV(E20:G20)</f>
        <v>11.393464500902768</v>
      </c>
      <c r="K20" s="23">
        <f t="shared" ref="K20:K25" si="3">J20/H20*100</f>
        <v>0.10212504138947108</v>
      </c>
      <c r="L20" s="23" t="str">
        <f t="shared" ref="L20:L25" si="4">IF(K20&lt;33,"ОДНОРОДНЫЕ","НЕОДНОРОДНЫЕ")</f>
        <v>ОДНОРОДНЫЕ</v>
      </c>
      <c r="M20" s="21">
        <f t="shared" ref="M20:M25" si="5">D20*H20</f>
        <v>2677532.8000000003</v>
      </c>
    </row>
    <row r="21" spans="1:15" s="20" customFormat="1" x14ac:dyDescent="0.25">
      <c r="A21" s="4">
        <v>2</v>
      </c>
      <c r="B21" s="26" t="s">
        <v>32</v>
      </c>
      <c r="C21" s="29" t="s">
        <v>29</v>
      </c>
      <c r="D21" s="17">
        <v>12</v>
      </c>
      <c r="E21" s="18">
        <v>36402.300000000003</v>
      </c>
      <c r="F21" s="19">
        <v>36474.57</v>
      </c>
      <c r="G21" s="21">
        <v>36440</v>
      </c>
      <c r="H21" s="21">
        <f t="shared" si="0"/>
        <v>36438.956666666665</v>
      </c>
      <c r="I21" s="23">
        <f t="shared" si="1"/>
        <v>3</v>
      </c>
      <c r="J21" s="23">
        <f t="shared" si="2"/>
        <v>36.146294876974821</v>
      </c>
      <c r="K21" s="23">
        <f t="shared" si="3"/>
        <v>9.9196843662761727E-2</v>
      </c>
      <c r="L21" s="23" t="str">
        <f t="shared" si="4"/>
        <v>ОДНОРОДНЫЕ</v>
      </c>
      <c r="M21" s="21">
        <f t="shared" si="5"/>
        <v>437267.48</v>
      </c>
    </row>
    <row r="22" spans="1:15" s="20" customFormat="1" ht="30" x14ac:dyDescent="0.25">
      <c r="A22" s="4">
        <v>3</v>
      </c>
      <c r="B22" s="30" t="s">
        <v>33</v>
      </c>
      <c r="C22" s="29" t="s">
        <v>28</v>
      </c>
      <c r="D22" s="17">
        <v>16</v>
      </c>
      <c r="E22" s="18">
        <v>15762.78</v>
      </c>
      <c r="F22" s="19">
        <v>15793.25</v>
      </c>
      <c r="G22" s="21">
        <v>15800</v>
      </c>
      <c r="H22" s="21">
        <f t="shared" si="0"/>
        <v>15785.343333333332</v>
      </c>
      <c r="I22" s="23">
        <f t="shared" si="1"/>
        <v>3</v>
      </c>
      <c r="J22" s="23">
        <f t="shared" si="2"/>
        <v>19.829741131273462</v>
      </c>
      <c r="K22" s="23">
        <f t="shared" si="3"/>
        <v>0.12562122161384812</v>
      </c>
      <c r="L22" s="23" t="str">
        <f t="shared" si="4"/>
        <v>ОДНОРОДНЫЕ</v>
      </c>
      <c r="M22" s="21">
        <f t="shared" si="5"/>
        <v>252565.49333333332</v>
      </c>
    </row>
    <row r="23" spans="1:15" s="20" customFormat="1" x14ac:dyDescent="0.25">
      <c r="A23" s="4">
        <v>4</v>
      </c>
      <c r="B23" s="26" t="s">
        <v>34</v>
      </c>
      <c r="C23" s="29" t="s">
        <v>29</v>
      </c>
      <c r="D23" s="17">
        <v>10</v>
      </c>
      <c r="E23" s="28">
        <v>13699.95</v>
      </c>
      <c r="F23" s="28">
        <v>13728.55</v>
      </c>
      <c r="G23" s="21">
        <v>13730</v>
      </c>
      <c r="H23" s="21">
        <f t="shared" si="0"/>
        <v>13719.5</v>
      </c>
      <c r="I23" s="23">
        <f t="shared" si="1"/>
        <v>3</v>
      </c>
      <c r="J23" s="23">
        <f t="shared" si="2"/>
        <v>16.946312283207199</v>
      </c>
      <c r="K23" s="23">
        <f t="shared" si="3"/>
        <v>0.12351989710417434</v>
      </c>
      <c r="L23" s="23" t="str">
        <f t="shared" si="4"/>
        <v>ОДНОРОДНЫЕ</v>
      </c>
      <c r="M23" s="21">
        <f t="shared" si="5"/>
        <v>137195</v>
      </c>
    </row>
    <row r="24" spans="1:15" s="20" customFormat="1" ht="30" x14ac:dyDescent="0.25">
      <c r="A24" s="4">
        <v>5</v>
      </c>
      <c r="B24" s="26" t="s">
        <v>35</v>
      </c>
      <c r="C24" s="29" t="s">
        <v>28</v>
      </c>
      <c r="D24" s="17">
        <v>5</v>
      </c>
      <c r="E24" s="28">
        <v>66634.7</v>
      </c>
      <c r="F24" s="28">
        <v>66760.100000000006</v>
      </c>
      <c r="G24" s="21">
        <v>66650</v>
      </c>
      <c r="H24" s="21">
        <f t="shared" si="0"/>
        <v>66681.599999999991</v>
      </c>
      <c r="I24" s="23">
        <f t="shared" si="1"/>
        <v>3</v>
      </c>
      <c r="J24" s="23">
        <f t="shared" si="2"/>
        <v>68.412060340268908</v>
      </c>
      <c r="K24" s="23">
        <f t="shared" si="3"/>
        <v>0.10259510920594124</v>
      </c>
      <c r="L24" s="23" t="str">
        <f t="shared" si="4"/>
        <v>ОДНОРОДНЫЕ</v>
      </c>
      <c r="M24" s="21">
        <f t="shared" si="5"/>
        <v>333407.99999999994</v>
      </c>
    </row>
    <row r="25" spans="1:15" s="20" customFormat="1" x14ac:dyDescent="0.25">
      <c r="A25" s="4">
        <v>6</v>
      </c>
      <c r="B25" s="26" t="s">
        <v>36</v>
      </c>
      <c r="C25" s="29" t="s">
        <v>28</v>
      </c>
      <c r="D25" s="17">
        <v>1</v>
      </c>
      <c r="E25" s="28">
        <v>28079.15</v>
      </c>
      <c r="F25" s="28">
        <v>28131.4</v>
      </c>
      <c r="G25" s="21">
        <v>28120</v>
      </c>
      <c r="H25" s="21">
        <f t="shared" si="0"/>
        <v>28110.183333333334</v>
      </c>
      <c r="I25" s="23">
        <f t="shared" si="1"/>
        <v>3</v>
      </c>
      <c r="J25" s="23">
        <f t="shared" si="2"/>
        <v>27.473456887208769</v>
      </c>
      <c r="K25" s="23">
        <f t="shared" si="3"/>
        <v>9.7734890453846562E-2</v>
      </c>
      <c r="L25" s="23" t="str">
        <f t="shared" si="4"/>
        <v>ОДНОРОДНЫЕ</v>
      </c>
      <c r="M25" s="21">
        <f t="shared" si="5"/>
        <v>28110.183333333334</v>
      </c>
    </row>
    <row r="26" spans="1:15" s="20" customFormat="1" x14ac:dyDescent="0.25">
      <c r="A26" s="4">
        <v>7</v>
      </c>
      <c r="B26" s="26" t="s">
        <v>37</v>
      </c>
      <c r="C26" s="29" t="s">
        <v>28</v>
      </c>
      <c r="D26" s="17">
        <v>1</v>
      </c>
      <c r="E26" s="28">
        <v>20055.97</v>
      </c>
      <c r="F26" s="28">
        <v>20094.689999999999</v>
      </c>
      <c r="G26" s="21">
        <v>20110</v>
      </c>
      <c r="H26" s="21">
        <f t="shared" ref="H26" si="6">AVERAGE(E26:G26)</f>
        <v>20086.886666666669</v>
      </c>
      <c r="I26" s="23">
        <f t="shared" ref="I26" si="7" xml:space="preserve"> COUNT(E26:G26)</f>
        <v>3</v>
      </c>
      <c r="J26" s="23">
        <f t="shared" ref="J26" si="8">STDEV(E26:G26)</f>
        <v>27.847427768705803</v>
      </c>
      <c r="K26" s="23">
        <f t="shared" ref="K26" si="9">J26/H26*100</f>
        <v>0.13863486278795717</v>
      </c>
      <c r="L26" s="23" t="str">
        <f t="shared" ref="L26" si="10">IF(K26&lt;33,"ОДНОРОДНЫЕ","НЕОДНОРОДНЫЕ")</f>
        <v>ОДНОРОДНЫЕ</v>
      </c>
      <c r="M26" s="21">
        <f t="shared" ref="M26" si="11">D26*H26</f>
        <v>20086.886666666669</v>
      </c>
    </row>
    <row r="27" spans="1:15" x14ac:dyDescent="0.25">
      <c r="A27" s="4"/>
      <c r="B27" s="25"/>
      <c r="C27" s="27"/>
      <c r="D27" s="31"/>
      <c r="E27" s="28">
        <f>SUMPRODUCT($D$20:$D$26,E20:E26)</f>
        <v>3882320.2</v>
      </c>
      <c r="F27" s="28">
        <f>SUMPRODUCT($D$20:$D$26,F20:F26)</f>
        <v>3890117.3299999996</v>
      </c>
      <c r="G27" s="22">
        <f>SUMPRODUCT($D$20:$D$26,G20:G26)</f>
        <v>3886060</v>
      </c>
      <c r="H27" s="15"/>
      <c r="I27" s="12"/>
      <c r="J27" s="12"/>
      <c r="K27" s="12"/>
      <c r="L27" s="12"/>
      <c r="M27" s="3">
        <f>SUM(M20:M26)</f>
        <v>3886165.8433333333</v>
      </c>
    </row>
    <row r="29" spans="1:15" x14ac:dyDescent="0.25">
      <c r="A29" s="39" t="s">
        <v>20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5" x14ac:dyDescent="0.25">
      <c r="A30" s="40" t="s">
        <v>19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5" ht="1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5" s="6" customFormat="1" ht="29.25" customHeight="1" x14ac:dyDescent="0.25">
      <c r="A32" s="35" t="s">
        <v>38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5"/>
      <c r="O32" s="5"/>
    </row>
    <row r="34" spans="10:12" x14ac:dyDescent="0.25">
      <c r="J34" s="9"/>
    </row>
    <row r="38" spans="10:12" x14ac:dyDescent="0.25">
      <c r="L38" s="9"/>
    </row>
  </sheetData>
  <mergeCells count="18">
    <mergeCell ref="K18:K19"/>
    <mergeCell ref="L18:L19"/>
    <mergeCell ref="A18:A19"/>
    <mergeCell ref="B18:B19"/>
    <mergeCell ref="C18:D18"/>
    <mergeCell ref="E3:M3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</mergeCells>
  <conditionalFormatting sqref="L27">
    <cfRule type="containsText" dxfId="11" priority="58" operator="containsText" text="НЕ">
      <formula>NOT(ISERROR(SEARCH("НЕ",L27)))</formula>
    </cfRule>
    <cfRule type="containsText" dxfId="10" priority="59" operator="containsText" text="ОДНОРОДНЫЕ">
      <formula>NOT(ISERROR(SEARCH("ОДНОРОДНЫЕ",L27)))</formula>
    </cfRule>
    <cfRule type="containsText" dxfId="9" priority="60" operator="containsText" text="НЕОДНОРОДНЫЕ">
      <formula>NOT(ISERROR(SEARCH("НЕОДНОРОДНЫЕ",L27)))</formula>
    </cfRule>
  </conditionalFormatting>
  <conditionalFormatting sqref="L27">
    <cfRule type="containsText" dxfId="8" priority="55" operator="containsText" text="НЕОДНОРОДНЫЕ">
      <formula>NOT(ISERROR(SEARCH("НЕОДНОРОДНЫЕ",L27)))</formula>
    </cfRule>
    <cfRule type="containsText" dxfId="7" priority="56" operator="containsText" text="ОДНОРОДНЫЕ">
      <formula>NOT(ISERROR(SEARCH("ОДНОРОДНЫЕ",L27)))</formula>
    </cfRule>
    <cfRule type="containsText" dxfId="6" priority="57" operator="containsText" text="НЕОДНОРОДНЫЕ">
      <formula>NOT(ISERROR(SEARCH("НЕОДНОРОДНЫЕ",L27)))</formula>
    </cfRule>
  </conditionalFormatting>
  <conditionalFormatting sqref="L20:L26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6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2023-12-27T03:56:09Z</dcterms:modified>
</cp:coreProperties>
</file>