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7" i="1" l="1"/>
  <c r="H20" i="1"/>
  <c r="I20" i="1"/>
  <c r="J20" i="1"/>
  <c r="H21" i="1"/>
  <c r="M21" i="1" s="1"/>
  <c r="I21" i="1"/>
  <c r="J21" i="1"/>
  <c r="H22" i="1"/>
  <c r="I22" i="1"/>
  <c r="J22" i="1"/>
  <c r="K22" i="1" s="1"/>
  <c r="L22" i="1" s="1"/>
  <c r="M22" i="1"/>
  <c r="H23" i="1"/>
  <c r="M23" i="1" s="1"/>
  <c r="I23" i="1"/>
  <c r="J23" i="1"/>
  <c r="K23" i="1" s="1"/>
  <c r="L23" i="1" s="1"/>
  <c r="H24" i="1"/>
  <c r="M24" i="1" s="1"/>
  <c r="I24" i="1"/>
  <c r="J24" i="1"/>
  <c r="K24" i="1" s="1"/>
  <c r="L24" i="1" s="1"/>
  <c r="H25" i="1"/>
  <c r="I25" i="1"/>
  <c r="J25" i="1"/>
  <c r="K25" i="1" s="1"/>
  <c r="L25" i="1" s="1"/>
  <c r="M25" i="1"/>
  <c r="H26" i="1"/>
  <c r="I26" i="1"/>
  <c r="J26" i="1"/>
  <c r="K26" i="1" s="1"/>
  <c r="L26" i="1" s="1"/>
  <c r="M26" i="1"/>
  <c r="H27" i="1"/>
  <c r="M27" i="1" s="1"/>
  <c r="I27" i="1"/>
  <c r="J27" i="1"/>
  <c r="F37" i="1"/>
  <c r="E37" i="1"/>
  <c r="K21" i="1" l="1"/>
  <c r="L21" i="1" s="1"/>
  <c r="K27" i="1"/>
  <c r="L27" i="1" s="1"/>
  <c r="K20" i="1"/>
  <c r="L20" i="1" s="1"/>
  <c r="M20" i="1"/>
  <c r="H28" i="1"/>
  <c r="M28" i="1" s="1"/>
  <c r="I28" i="1"/>
  <c r="J28" i="1"/>
  <c r="H29" i="1"/>
  <c r="M29" i="1" s="1"/>
  <c r="I29" i="1"/>
  <c r="J29" i="1"/>
  <c r="H30" i="1"/>
  <c r="M30" i="1" s="1"/>
  <c r="I30" i="1"/>
  <c r="J30" i="1"/>
  <c r="K30" i="1" s="1"/>
  <c r="L30" i="1" s="1"/>
  <c r="H31" i="1"/>
  <c r="M31" i="1" s="1"/>
  <c r="I31" i="1"/>
  <c r="J31" i="1"/>
  <c r="H32" i="1"/>
  <c r="M32" i="1" s="1"/>
  <c r="I32" i="1"/>
  <c r="J32" i="1"/>
  <c r="H33" i="1"/>
  <c r="M33" i="1" s="1"/>
  <c r="I33" i="1"/>
  <c r="J33" i="1"/>
  <c r="H34" i="1"/>
  <c r="M34" i="1" s="1"/>
  <c r="I34" i="1"/>
  <c r="J34" i="1"/>
  <c r="K34" i="1" s="1"/>
  <c r="L34" i="1" s="1"/>
  <c r="H35" i="1"/>
  <c r="M35" i="1" s="1"/>
  <c r="I35" i="1"/>
  <c r="J35" i="1"/>
  <c r="K33" i="1" l="1"/>
  <c r="L33" i="1" s="1"/>
  <c r="K29" i="1"/>
  <c r="L29" i="1" s="1"/>
  <c r="K35" i="1"/>
  <c r="L35" i="1" s="1"/>
  <c r="K31" i="1"/>
  <c r="L31" i="1" s="1"/>
  <c r="K32" i="1"/>
  <c r="L32" i="1" s="1"/>
  <c r="K28" i="1"/>
  <c r="L28" i="1" s="1"/>
  <c r="J36" i="1"/>
  <c r="I36" i="1"/>
  <c r="H36" i="1"/>
  <c r="M36" i="1" s="1"/>
  <c r="M37" i="1" s="1"/>
  <c r="C17" i="1" l="1"/>
  <c r="K36" i="1"/>
  <c r="L36" i="1" s="1"/>
</calcChain>
</file>

<file path=xl/sharedStrings.xml><?xml version="1.0" encoding="utf-8"?>
<sst xmlns="http://schemas.openxmlformats.org/spreadsheetml/2006/main" count="70" uniqueCount="52">
  <si>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</si>
  <si>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</si>
  <si>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</si>
  <si>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</si>
  <si>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</si>
  <si>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</si>
  <si>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</si>
  <si>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</si>
  <si>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</si>
  <si>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</si>
  <si>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</si>
  <si>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</si>
  <si>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</si>
  <si>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</si>
  <si>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</si>
  <si>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</si>
  <si>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</si>
  <si>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</si>
  <si>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</si>
  <si>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</si>
  <si>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</si>
  <si>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</si>
  <si>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</si>
  <si>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</si>
  <si>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</si>
  <si>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</si>
  <si>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</si>
  <si>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</si>
  <si>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333-23</t>
  </si>
  <si>
    <t>на поставку урологических медицинских изделий (катетеры)</t>
  </si>
  <si>
    <t>вх. № 4645-12/23 от 20.12.2023</t>
  </si>
  <si>
    <t>вх. № 4646-12/23 от 20.12.2023</t>
  </si>
  <si>
    <t>вх. № 4647-12/23 от 20.12.2023</t>
  </si>
  <si>
    <t>шт</t>
  </si>
  <si>
    <t>Катетер Фолея трехходовой с гидрофильным покрытием, Ch 22</t>
  </si>
  <si>
    <t>Катетер Фолея трехходовой с гидрофильным покрытием, Ch 26</t>
  </si>
  <si>
    <t>Катетер урологический Фолея трехходовой с дополнительным баллоном Ch 16</t>
  </si>
  <si>
    <t>Катетер урологический Фолея трехходовой с дополнительным баллоном Ch 18</t>
  </si>
  <si>
    <t>Катетер уретральный Нелатона Ch 08</t>
  </si>
  <si>
    <t>Катетер уретральный Нелатона Ch 10</t>
  </si>
  <si>
    <t>Катетер уретральный Нелатона Ch 12</t>
  </si>
  <si>
    <t>Катетер уретральный Нелатона Ch 14</t>
  </si>
  <si>
    <t>Катетер Фолея двухходовой Ch 16</t>
  </si>
  <si>
    <t>Катетер Фолея двухходовой Ch 18</t>
  </si>
  <si>
    <t>Катетер Фолея двухходовой Ch 20</t>
  </si>
  <si>
    <t>Катетер Фолея двухходовой Ch 22</t>
  </si>
  <si>
    <t>Катетер Фолея двухходовой Ch 24</t>
  </si>
  <si>
    <t>Катетер Фолея трехходовой Ch 16</t>
  </si>
  <si>
    <t>Катетер Фолея трехходовой Ch 20</t>
  </si>
  <si>
    <t>Катетер Фолея трехходовой Ch 22</t>
  </si>
  <si>
    <t>Катетер Фолея трехходовой Ch 24</t>
  </si>
  <si>
    <t>Исходя из имеющегося у Заказчика объёма финансового обеспечения для осуществления закупки НМЦД устанавливается в размере 511750 руб. (пятьсот одиннадцать тысяч семьсот пятьдесят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</si>
</sst>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topLeftCell="A10" zoomScale="85" zoomScaleNormal="85" zoomScalePageLayoutView="70" workbookViewId="0">
      <selection activeCell="F20" sqref="F20:F36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M2" s="11" t="s">
        <v>22</v>
      </c>
    </row>
    <row r="3" spans="2:13" x14ac:dyDescent="0.25">
      <c r="E3" s="43" t="s">
        <v>29</v>
      </c>
      <c r="F3" s="43"/>
      <c r="G3" s="43"/>
      <c r="H3" s="43"/>
      <c r="I3" s="43"/>
      <c r="J3" s="43"/>
      <c r="K3" s="43"/>
      <c r="L3" s="43"/>
      <c r="M3" s="43"/>
    </row>
    <row r="4" spans="2:13" x14ac:dyDescent="0.25"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28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5" t="s">
        <v>17</v>
      </c>
      <c r="K12" s="45"/>
      <c r="M12" s="1" t="s">
        <v>15</v>
      </c>
    </row>
    <row r="14" spans="2:13" x14ac:dyDescent="0.25">
      <c r="B14" s="45" t="s">
        <v>16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2:13" hidden="1" x14ac:dyDescent="0.25"/>
    <row r="17" spans="1:13" ht="54.6" customHeight="1" x14ac:dyDescent="0.25">
      <c r="A17" s="49" t="s">
        <v>11</v>
      </c>
      <c r="B17" s="50"/>
      <c r="C17" s="51">
        <f>SUM(M20:M36)</f>
        <v>542180</v>
      </c>
      <c r="D17" s="52"/>
      <c r="E17" s="29" t="s">
        <v>30</v>
      </c>
      <c r="F17" s="29" t="s">
        <v>31</v>
      </c>
      <c r="G17" s="29" t="s">
        <v>32</v>
      </c>
      <c r="H17" s="16"/>
      <c r="I17" s="13"/>
      <c r="J17" s="13"/>
      <c r="K17" s="13"/>
      <c r="L17" s="13"/>
      <c r="M17" s="16"/>
    </row>
    <row r="18" spans="1:13" ht="30" customHeight="1" x14ac:dyDescent="0.25">
      <c r="A18" s="42" t="s">
        <v>0</v>
      </c>
      <c r="B18" s="42" t="s">
        <v>1</v>
      </c>
      <c r="C18" s="42" t="s">
        <v>2</v>
      </c>
      <c r="D18" s="42"/>
      <c r="E18" s="16" t="s">
        <v>25</v>
      </c>
      <c r="F18" s="16" t="s">
        <v>26</v>
      </c>
      <c r="G18" s="16" t="s">
        <v>27</v>
      </c>
      <c r="H18" s="53" t="s">
        <v>12</v>
      </c>
      <c r="I18" s="42" t="s">
        <v>8</v>
      </c>
      <c r="J18" s="42" t="s">
        <v>9</v>
      </c>
      <c r="K18" s="42" t="s">
        <v>10</v>
      </c>
      <c r="L18" s="42" t="s">
        <v>6</v>
      </c>
      <c r="M18" s="48" t="s">
        <v>7</v>
      </c>
    </row>
    <row r="19" spans="1:13" x14ac:dyDescent="0.25">
      <c r="A19" s="55"/>
      <c r="B19" s="55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54"/>
      <c r="I19" s="42"/>
      <c r="J19" s="42"/>
      <c r="K19" s="42"/>
      <c r="L19" s="42"/>
      <c r="M19" s="48"/>
    </row>
    <row r="20" spans="1:13" s="36" customFormat="1" x14ac:dyDescent="0.25">
      <c r="A20" s="4">
        <v>1</v>
      </c>
      <c r="B20" s="40" t="s">
        <v>42</v>
      </c>
      <c r="C20" s="38" t="s">
        <v>33</v>
      </c>
      <c r="D20" s="26">
        <v>150</v>
      </c>
      <c r="E20" s="30">
        <v>130</v>
      </c>
      <c r="F20" s="31">
        <v>125</v>
      </c>
      <c r="G20" s="37">
        <v>136.5</v>
      </c>
      <c r="H20" s="37">
        <f t="shared" ref="H20:H27" si="0">AVERAGE(E20:G20)</f>
        <v>130.5</v>
      </c>
      <c r="I20" s="35">
        <f t="shared" ref="I20:I27" si="1" xml:space="preserve"> COUNT(E20:G20)</f>
        <v>3</v>
      </c>
      <c r="J20" s="35">
        <f t="shared" ref="J20:J27" si="2">STDEV(E20:G20)</f>
        <v>5.7662812973353983</v>
      </c>
      <c r="K20" s="35">
        <f t="shared" ref="K20:K27" si="3">J20/H20*100</f>
        <v>4.4186063581114166</v>
      </c>
      <c r="L20" s="35" t="str">
        <f t="shared" ref="L20:L27" si="4">IF(K20&lt;33,"ОДНОРОДНЫЕ","НЕОДНОРОДНЫЕ")</f>
        <v>ОДНОРОДНЫЕ</v>
      </c>
      <c r="M20" s="37">
        <f t="shared" ref="M20:M27" si="5">D20*H20</f>
        <v>19575</v>
      </c>
    </row>
    <row r="21" spans="1:13" s="36" customFormat="1" x14ac:dyDescent="0.25">
      <c r="A21" s="4">
        <v>2</v>
      </c>
      <c r="B21" s="40" t="s">
        <v>43</v>
      </c>
      <c r="C21" s="38" t="s">
        <v>33</v>
      </c>
      <c r="D21" s="26">
        <v>1000</v>
      </c>
      <c r="E21" s="30">
        <v>130</v>
      </c>
      <c r="F21" s="31">
        <v>125</v>
      </c>
      <c r="G21" s="37">
        <v>136.5</v>
      </c>
      <c r="H21" s="37">
        <f t="shared" si="0"/>
        <v>130.5</v>
      </c>
      <c r="I21" s="35">
        <f t="shared" si="1"/>
        <v>3</v>
      </c>
      <c r="J21" s="35">
        <f t="shared" si="2"/>
        <v>5.7662812973353983</v>
      </c>
      <c r="K21" s="35">
        <f t="shared" si="3"/>
        <v>4.4186063581114166</v>
      </c>
      <c r="L21" s="35" t="str">
        <f t="shared" si="4"/>
        <v>ОДНОРОДНЫЕ</v>
      </c>
      <c r="M21" s="37">
        <f t="shared" si="5"/>
        <v>130500</v>
      </c>
    </row>
    <row r="22" spans="1:13" s="36" customFormat="1" x14ac:dyDescent="0.25">
      <c r="A22" s="4">
        <v>3</v>
      </c>
      <c r="B22" s="40" t="s">
        <v>44</v>
      </c>
      <c r="C22" s="38" t="s">
        <v>33</v>
      </c>
      <c r="D22" s="26">
        <v>600</v>
      </c>
      <c r="E22" s="30">
        <v>130</v>
      </c>
      <c r="F22" s="31">
        <v>125</v>
      </c>
      <c r="G22" s="37">
        <v>136.5</v>
      </c>
      <c r="H22" s="37">
        <f t="shared" si="0"/>
        <v>130.5</v>
      </c>
      <c r="I22" s="35">
        <f t="shared" si="1"/>
        <v>3</v>
      </c>
      <c r="J22" s="35">
        <f t="shared" si="2"/>
        <v>5.7662812973353983</v>
      </c>
      <c r="K22" s="35">
        <f t="shared" si="3"/>
        <v>4.4186063581114166</v>
      </c>
      <c r="L22" s="35" t="str">
        <f t="shared" si="4"/>
        <v>ОДНОРОДНЫЕ</v>
      </c>
      <c r="M22" s="37">
        <f t="shared" si="5"/>
        <v>78300</v>
      </c>
    </row>
    <row r="23" spans="1:13" s="36" customFormat="1" x14ac:dyDescent="0.25">
      <c r="A23" s="4">
        <v>4</v>
      </c>
      <c r="B23" s="40" t="s">
        <v>45</v>
      </c>
      <c r="C23" s="38" t="s">
        <v>33</v>
      </c>
      <c r="D23" s="26">
        <v>500</v>
      </c>
      <c r="E23" s="30">
        <v>130</v>
      </c>
      <c r="F23" s="31">
        <v>125</v>
      </c>
      <c r="G23" s="37">
        <v>136.5</v>
      </c>
      <c r="H23" s="37">
        <f t="shared" si="0"/>
        <v>130.5</v>
      </c>
      <c r="I23" s="35">
        <f t="shared" si="1"/>
        <v>3</v>
      </c>
      <c r="J23" s="35">
        <f t="shared" si="2"/>
        <v>5.7662812973353983</v>
      </c>
      <c r="K23" s="35">
        <f t="shared" si="3"/>
        <v>4.4186063581114166</v>
      </c>
      <c r="L23" s="35" t="str">
        <f t="shared" si="4"/>
        <v>ОДНОРОДНЫЕ</v>
      </c>
      <c r="M23" s="37">
        <f t="shared" si="5"/>
        <v>65250</v>
      </c>
    </row>
    <row r="24" spans="1:13" s="36" customFormat="1" x14ac:dyDescent="0.25">
      <c r="A24" s="4">
        <v>5</v>
      </c>
      <c r="B24" s="40" t="s">
        <v>46</v>
      </c>
      <c r="C24" s="38" t="s">
        <v>33</v>
      </c>
      <c r="D24" s="26">
        <v>150</v>
      </c>
      <c r="E24" s="30">
        <v>158</v>
      </c>
      <c r="F24" s="31">
        <v>155</v>
      </c>
      <c r="G24" s="37">
        <v>165.9</v>
      </c>
      <c r="H24" s="37">
        <f t="shared" si="0"/>
        <v>159.63333333333333</v>
      </c>
      <c r="I24" s="35">
        <f t="shared" si="1"/>
        <v>3</v>
      </c>
      <c r="J24" s="35">
        <f t="shared" si="2"/>
        <v>5.6305713150028893</v>
      </c>
      <c r="K24" s="35">
        <f t="shared" si="3"/>
        <v>3.5271902161220856</v>
      </c>
      <c r="L24" s="35" t="str">
        <f t="shared" si="4"/>
        <v>ОДНОРОДНЫЕ</v>
      </c>
      <c r="M24" s="37">
        <f t="shared" si="5"/>
        <v>23945</v>
      </c>
    </row>
    <row r="25" spans="1:13" s="36" customFormat="1" x14ac:dyDescent="0.25">
      <c r="A25" s="4">
        <v>6</v>
      </c>
      <c r="B25" s="40" t="s">
        <v>47</v>
      </c>
      <c r="C25" s="38" t="s">
        <v>33</v>
      </c>
      <c r="D25" s="26">
        <v>50</v>
      </c>
      <c r="E25" s="30">
        <v>203</v>
      </c>
      <c r="F25" s="31">
        <v>200</v>
      </c>
      <c r="G25" s="37">
        <v>213.15</v>
      </c>
      <c r="H25" s="37">
        <f t="shared" si="0"/>
        <v>205.38333333333333</v>
      </c>
      <c r="I25" s="35">
        <f t="shared" si="1"/>
        <v>3</v>
      </c>
      <c r="J25" s="35">
        <f t="shared" si="2"/>
        <v>6.8913593240617903</v>
      </c>
      <c r="K25" s="35">
        <f t="shared" si="3"/>
        <v>3.355364435962894</v>
      </c>
      <c r="L25" s="35" t="str">
        <f t="shared" si="4"/>
        <v>ОДНОРОДНЫЕ</v>
      </c>
      <c r="M25" s="37">
        <f t="shared" si="5"/>
        <v>10269.166666666666</v>
      </c>
    </row>
    <row r="26" spans="1:13" s="36" customFormat="1" x14ac:dyDescent="0.25">
      <c r="A26" s="4">
        <v>7</v>
      </c>
      <c r="B26" s="40" t="s">
        <v>48</v>
      </c>
      <c r="C26" s="38" t="s">
        <v>33</v>
      </c>
      <c r="D26" s="26">
        <v>50</v>
      </c>
      <c r="E26" s="30">
        <v>203</v>
      </c>
      <c r="F26" s="31">
        <v>200</v>
      </c>
      <c r="G26" s="37">
        <v>213.15</v>
      </c>
      <c r="H26" s="37">
        <f t="shared" si="0"/>
        <v>205.38333333333333</v>
      </c>
      <c r="I26" s="35">
        <f t="shared" si="1"/>
        <v>3</v>
      </c>
      <c r="J26" s="35">
        <f t="shared" si="2"/>
        <v>6.8913593240617903</v>
      </c>
      <c r="K26" s="35">
        <f t="shared" si="3"/>
        <v>3.355364435962894</v>
      </c>
      <c r="L26" s="35" t="str">
        <f t="shared" si="4"/>
        <v>ОДНОРОДНЫЕ</v>
      </c>
      <c r="M26" s="37">
        <f t="shared" si="5"/>
        <v>10269.166666666666</v>
      </c>
    </row>
    <row r="27" spans="1:13" s="36" customFormat="1" x14ac:dyDescent="0.25">
      <c r="A27" s="4">
        <v>8</v>
      </c>
      <c r="B27" s="40" t="s">
        <v>49</v>
      </c>
      <c r="C27" s="38" t="s">
        <v>33</v>
      </c>
      <c r="D27" s="26">
        <v>50</v>
      </c>
      <c r="E27" s="30">
        <v>208</v>
      </c>
      <c r="F27" s="31">
        <v>200</v>
      </c>
      <c r="G27" s="37">
        <v>218.4</v>
      </c>
      <c r="H27" s="37">
        <f t="shared" si="0"/>
        <v>208.79999999999998</v>
      </c>
      <c r="I27" s="35">
        <f t="shared" si="1"/>
        <v>3</v>
      </c>
      <c r="J27" s="35">
        <f t="shared" si="2"/>
        <v>9.2260500757366408</v>
      </c>
      <c r="K27" s="35">
        <f t="shared" si="3"/>
        <v>4.4186063581114183</v>
      </c>
      <c r="L27" s="35" t="str">
        <f t="shared" si="4"/>
        <v>ОДНОРОДНЫЕ</v>
      </c>
      <c r="M27" s="37">
        <f t="shared" si="5"/>
        <v>10440</v>
      </c>
    </row>
    <row r="28" spans="1:13" s="33" customFormat="1" x14ac:dyDescent="0.25">
      <c r="A28" s="4">
        <v>9</v>
      </c>
      <c r="B28" s="40" t="s">
        <v>50</v>
      </c>
      <c r="C28" s="38" t="s">
        <v>33</v>
      </c>
      <c r="D28" s="26">
        <v>100</v>
      </c>
      <c r="E28" s="30">
        <v>210</v>
      </c>
      <c r="F28" s="31">
        <v>200</v>
      </c>
      <c r="G28" s="34">
        <v>220.5</v>
      </c>
      <c r="H28" s="34">
        <f t="shared" ref="H28" si="6">AVERAGE(E28:G28)</f>
        <v>210.16666666666666</v>
      </c>
      <c r="I28" s="32">
        <f t="shared" ref="I28" si="7" xml:space="preserve"> COUNT(E28:G28)</f>
        <v>3</v>
      </c>
      <c r="J28" s="32">
        <f t="shared" ref="J28" si="8">STDEV(E28:G28)</f>
        <v>10.251016209787853</v>
      </c>
      <c r="K28" s="32">
        <f t="shared" ref="K28" si="9">J28/H28*100</f>
        <v>4.8775652068776463</v>
      </c>
      <c r="L28" s="32" t="str">
        <f t="shared" ref="L28" si="10">IF(K28&lt;33,"ОДНОРОДНЫЕ","НЕОДНОРОДНЫЕ")</f>
        <v>ОДНОРОДНЫЕ</v>
      </c>
      <c r="M28" s="34">
        <f t="shared" ref="M28" si="11">D28*H28</f>
        <v>21016.666666666664</v>
      </c>
    </row>
    <row r="29" spans="1:13" s="33" customFormat="1" ht="30" x14ac:dyDescent="0.25">
      <c r="A29" s="4">
        <v>10</v>
      </c>
      <c r="B29" s="41" t="s">
        <v>34</v>
      </c>
      <c r="C29" s="38" t="s">
        <v>33</v>
      </c>
      <c r="D29" s="26">
        <v>50</v>
      </c>
      <c r="E29" s="30">
        <v>540</v>
      </c>
      <c r="F29" s="31">
        <v>525</v>
      </c>
      <c r="G29" s="34">
        <v>567</v>
      </c>
      <c r="H29" s="34">
        <f t="shared" ref="H29:H35" si="12">AVERAGE(E29:G29)</f>
        <v>544</v>
      </c>
      <c r="I29" s="32">
        <f t="shared" ref="I29:I35" si="13" xml:space="preserve"> COUNT(E29:G29)</f>
        <v>3</v>
      </c>
      <c r="J29" s="32">
        <f t="shared" ref="J29:J35" si="14">STDEV(E29:G29)</f>
        <v>21.283796653792763</v>
      </c>
      <c r="K29" s="32">
        <f t="shared" ref="K29:K35" si="15">J29/H29*100</f>
        <v>3.9124626201824935</v>
      </c>
      <c r="L29" s="32" t="str">
        <f t="shared" ref="L29:L35" si="16">IF(K29&lt;33,"ОДНОРОДНЫЕ","НЕОДНОРОДНЫЕ")</f>
        <v>ОДНОРОДНЫЕ</v>
      </c>
      <c r="M29" s="34">
        <f t="shared" ref="M29:M35" si="17">D29*H29</f>
        <v>27200</v>
      </c>
    </row>
    <row r="30" spans="1:13" s="33" customFormat="1" ht="30" x14ac:dyDescent="0.25">
      <c r="A30" s="4">
        <v>11</v>
      </c>
      <c r="B30" s="41" t="s">
        <v>35</v>
      </c>
      <c r="C30" s="38" t="s">
        <v>33</v>
      </c>
      <c r="D30" s="26">
        <v>50</v>
      </c>
      <c r="E30" s="30">
        <v>156</v>
      </c>
      <c r="F30" s="31">
        <v>150</v>
      </c>
      <c r="G30" s="34">
        <v>163.80000000000001</v>
      </c>
      <c r="H30" s="34">
        <f t="shared" si="12"/>
        <v>156.6</v>
      </c>
      <c r="I30" s="32">
        <f t="shared" si="13"/>
        <v>3</v>
      </c>
      <c r="J30" s="32">
        <f t="shared" si="14"/>
        <v>6.9195375568024833</v>
      </c>
      <c r="K30" s="32">
        <f t="shared" si="15"/>
        <v>4.4186063581114192</v>
      </c>
      <c r="L30" s="32" t="str">
        <f t="shared" si="16"/>
        <v>ОДНОРОДНЫЕ</v>
      </c>
      <c r="M30" s="34">
        <f t="shared" si="17"/>
        <v>7830</v>
      </c>
    </row>
    <row r="31" spans="1:13" s="33" customFormat="1" ht="30" x14ac:dyDescent="0.25">
      <c r="A31" s="4">
        <v>12</v>
      </c>
      <c r="B31" s="41" t="s">
        <v>36</v>
      </c>
      <c r="C31" s="38" t="s">
        <v>33</v>
      </c>
      <c r="D31" s="26">
        <v>50</v>
      </c>
      <c r="E31" s="30">
        <v>698</v>
      </c>
      <c r="F31" s="31">
        <v>685</v>
      </c>
      <c r="G31" s="34">
        <v>732.9</v>
      </c>
      <c r="H31" s="34">
        <f t="shared" si="12"/>
        <v>705.30000000000007</v>
      </c>
      <c r="I31" s="32">
        <f t="shared" si="13"/>
        <v>3</v>
      </c>
      <c r="J31" s="32">
        <f t="shared" si="14"/>
        <v>24.770345173210636</v>
      </c>
      <c r="K31" s="32">
        <f t="shared" si="15"/>
        <v>3.512029657338811</v>
      </c>
      <c r="L31" s="32" t="str">
        <f t="shared" si="16"/>
        <v>ОДНОРОДНЫЕ</v>
      </c>
      <c r="M31" s="34">
        <f t="shared" si="17"/>
        <v>35265</v>
      </c>
    </row>
    <row r="32" spans="1:13" s="33" customFormat="1" ht="30" x14ac:dyDescent="0.25">
      <c r="A32" s="4">
        <v>13</v>
      </c>
      <c r="B32" s="41" t="s">
        <v>37</v>
      </c>
      <c r="C32" s="38" t="s">
        <v>33</v>
      </c>
      <c r="D32" s="26">
        <v>50</v>
      </c>
      <c r="E32" s="30">
        <v>398</v>
      </c>
      <c r="F32" s="31">
        <v>385</v>
      </c>
      <c r="G32" s="34">
        <v>417.9</v>
      </c>
      <c r="H32" s="34">
        <f t="shared" si="12"/>
        <v>400.3</v>
      </c>
      <c r="I32" s="32">
        <f t="shared" si="13"/>
        <v>3</v>
      </c>
      <c r="J32" s="32">
        <f t="shared" si="14"/>
        <v>16.570153891862308</v>
      </c>
      <c r="K32" s="32">
        <f t="shared" si="15"/>
        <v>4.1394338975424203</v>
      </c>
      <c r="L32" s="32" t="str">
        <f t="shared" si="16"/>
        <v>ОДНОРОДНЫЕ</v>
      </c>
      <c r="M32" s="34">
        <f t="shared" si="17"/>
        <v>20015</v>
      </c>
    </row>
    <row r="33" spans="1:15" s="33" customFormat="1" x14ac:dyDescent="0.25">
      <c r="A33" s="4">
        <v>14</v>
      </c>
      <c r="B33" s="41" t="s">
        <v>38</v>
      </c>
      <c r="C33" s="38" t="s">
        <v>33</v>
      </c>
      <c r="D33" s="26">
        <v>100</v>
      </c>
      <c r="E33" s="30">
        <v>33</v>
      </c>
      <c r="F33" s="19">
        <v>28</v>
      </c>
      <c r="G33" s="20">
        <v>34.65</v>
      </c>
      <c r="H33" s="34">
        <f t="shared" si="12"/>
        <v>31.883333333333336</v>
      </c>
      <c r="I33" s="32">
        <f t="shared" si="13"/>
        <v>3</v>
      </c>
      <c r="J33" s="32">
        <f t="shared" si="14"/>
        <v>3.4627782680000361</v>
      </c>
      <c r="K33" s="32">
        <f t="shared" si="15"/>
        <v>10.860778676424577</v>
      </c>
      <c r="L33" s="32" t="str">
        <f t="shared" si="16"/>
        <v>ОДНОРОДНЫЕ</v>
      </c>
      <c r="M33" s="34">
        <f t="shared" si="17"/>
        <v>3188.3333333333335</v>
      </c>
    </row>
    <row r="34" spans="1:15" s="27" customFormat="1" x14ac:dyDescent="0.25">
      <c r="A34" s="4">
        <v>15</v>
      </c>
      <c r="B34" s="41" t="s">
        <v>39</v>
      </c>
      <c r="C34" s="38" t="s">
        <v>33</v>
      </c>
      <c r="D34" s="26">
        <v>500</v>
      </c>
      <c r="E34" s="30">
        <v>33</v>
      </c>
      <c r="F34" s="31">
        <v>28</v>
      </c>
      <c r="G34" s="28">
        <v>34.65</v>
      </c>
      <c r="H34" s="34">
        <f t="shared" si="12"/>
        <v>31.883333333333336</v>
      </c>
      <c r="I34" s="32">
        <f t="shared" si="13"/>
        <v>3</v>
      </c>
      <c r="J34" s="32">
        <f t="shared" si="14"/>
        <v>3.4627782680000361</v>
      </c>
      <c r="K34" s="32">
        <f t="shared" si="15"/>
        <v>10.860778676424577</v>
      </c>
      <c r="L34" s="32" t="str">
        <f t="shared" si="16"/>
        <v>ОДНОРОДНЫЕ</v>
      </c>
      <c r="M34" s="34">
        <f t="shared" si="17"/>
        <v>15941.666666666668</v>
      </c>
    </row>
    <row r="35" spans="1:15" s="33" customFormat="1" x14ac:dyDescent="0.25">
      <c r="A35" s="4">
        <v>16</v>
      </c>
      <c r="B35" s="41" t="s">
        <v>40</v>
      </c>
      <c r="C35" s="38" t="s">
        <v>33</v>
      </c>
      <c r="D35" s="26">
        <v>400</v>
      </c>
      <c r="E35" s="30">
        <v>35</v>
      </c>
      <c r="F35" s="31">
        <v>28</v>
      </c>
      <c r="G35" s="34">
        <v>36.75</v>
      </c>
      <c r="H35" s="34">
        <f t="shared" si="12"/>
        <v>33.25</v>
      </c>
      <c r="I35" s="32">
        <f t="shared" si="13"/>
        <v>3</v>
      </c>
      <c r="J35" s="32">
        <f t="shared" si="14"/>
        <v>4.630064794363034</v>
      </c>
      <c r="K35" s="32">
        <f t="shared" si="15"/>
        <v>13.92500690033995</v>
      </c>
      <c r="L35" s="32" t="str">
        <f t="shared" si="16"/>
        <v>ОДНОРОДНЫЕ</v>
      </c>
      <c r="M35" s="34">
        <f t="shared" si="17"/>
        <v>13300</v>
      </c>
    </row>
    <row r="36" spans="1:15" s="22" customFormat="1" x14ac:dyDescent="0.25">
      <c r="A36" s="4">
        <v>17</v>
      </c>
      <c r="B36" s="41" t="s">
        <v>41</v>
      </c>
      <c r="C36" s="38" t="s">
        <v>33</v>
      </c>
      <c r="D36" s="26">
        <v>1500</v>
      </c>
      <c r="E36" s="31">
        <v>35</v>
      </c>
      <c r="F36" s="19">
        <v>28</v>
      </c>
      <c r="G36" s="20">
        <v>36.75</v>
      </c>
      <c r="H36" s="23">
        <f>AVERAGE(E36:G36)</f>
        <v>33.25</v>
      </c>
      <c r="I36" s="21">
        <f xml:space="preserve"> COUNT(E36:G36)</f>
        <v>3</v>
      </c>
      <c r="J36" s="21">
        <f>STDEV(E36:G36)</f>
        <v>4.630064794363034</v>
      </c>
      <c r="K36" s="21">
        <f t="shared" ref="K36" si="18">J36/H36*100</f>
        <v>13.92500690033995</v>
      </c>
      <c r="L36" s="21" t="str">
        <f t="shared" ref="L36" si="19">IF(K36&lt;33,"ОДНОРОДНЫЕ","НЕОДНОРОДНЫЕ")</f>
        <v>ОДНОРОДНЫЕ</v>
      </c>
      <c r="M36" s="23">
        <f>D36*H36</f>
        <v>49875</v>
      </c>
    </row>
    <row r="37" spans="1:15" ht="15.75" x14ac:dyDescent="0.25">
      <c r="A37" s="4"/>
      <c r="B37" s="7"/>
      <c r="C37" s="24"/>
      <c r="D37" s="25"/>
      <c r="E37" s="18">
        <f>SUMPRODUCT($D$20:$D$36,E20:E36)</f>
        <v>543800</v>
      </c>
      <c r="F37" s="39">
        <f t="shared" ref="F37" si="20">SUMPRODUCT($D$20:$D$36,F20:F36)</f>
        <v>511750</v>
      </c>
      <c r="G37" s="39">
        <f>SUMPRODUCT($D$20:$D$36,G20:G36)</f>
        <v>570990</v>
      </c>
      <c r="H37" s="16"/>
      <c r="I37" s="13"/>
      <c r="J37" s="13"/>
      <c r="K37" s="13"/>
      <c r="L37" s="13"/>
      <c r="M37" s="3">
        <f>SUM(M20:M36)</f>
        <v>542180</v>
      </c>
    </row>
    <row r="39" spans="1:15" x14ac:dyDescent="0.25">
      <c r="A39" s="46" t="s">
        <v>20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1:15" x14ac:dyDescent="0.25">
      <c r="A40" s="47" t="s">
        <v>19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15" ht="15" customHeigh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5" s="6" customFormat="1" x14ac:dyDescent="0.25">
      <c r="A42" s="56" t="s">
        <v>51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"/>
      <c r="O42" s="5"/>
    </row>
    <row r="44" spans="1:15" x14ac:dyDescent="0.25">
      <c r="J44" s="10"/>
    </row>
    <row r="48" spans="1:15" x14ac:dyDescent="0.25">
      <c r="L48" s="10"/>
    </row>
  </sheetData>
  <mergeCells count="18">
    <mergeCell ref="A18:A19"/>
    <mergeCell ref="B18:B19"/>
    <mergeCell ref="C18:D18"/>
    <mergeCell ref="E3:M3"/>
    <mergeCell ref="A42:M42"/>
    <mergeCell ref="A41:M41"/>
    <mergeCell ref="J12:K12"/>
    <mergeCell ref="B14:L14"/>
    <mergeCell ref="A39:M39"/>
    <mergeCell ref="A40:M40"/>
    <mergeCell ref="M18:M19"/>
    <mergeCell ref="A17:B17"/>
    <mergeCell ref="C17:D17"/>
    <mergeCell ref="H18:H19"/>
    <mergeCell ref="I18:I19"/>
    <mergeCell ref="J18:J19"/>
    <mergeCell ref="K18:K19"/>
    <mergeCell ref="L18:L19"/>
  </mergeCells>
  <conditionalFormatting sqref="L37">
    <cfRule type="containsText" dxfId="11" priority="58" operator="containsText" text="НЕ">
      <formula>NOT(ISERROR(SEARCH("НЕ",L37)))</formula>
    </cfRule>
    <cfRule type="containsText" dxfId="10" priority="59" operator="containsText" text="ОДНОРОДНЫЕ">
      <formula>NOT(ISERROR(SEARCH("ОДНОРОДНЫЕ",L37)))</formula>
    </cfRule>
    <cfRule type="containsText" dxfId="9" priority="60" operator="containsText" text="НЕОДНОРОДНЫЕ">
      <formula>NOT(ISERROR(SEARCH("НЕОДНОРОДНЫЕ",L37)))</formula>
    </cfRule>
  </conditionalFormatting>
  <conditionalFormatting sqref="L37">
    <cfRule type="containsText" dxfId="8" priority="55" operator="containsText" text="НЕОДНОРОДНЫЕ">
      <formula>NOT(ISERROR(SEARCH("НЕОДНОРОДНЫЕ",L37)))</formula>
    </cfRule>
    <cfRule type="containsText" dxfId="7" priority="56" operator="containsText" text="ОДНОРОДНЫЕ">
      <formula>NOT(ISERROR(SEARCH("ОДНОРОДНЫЕ",L37)))</formula>
    </cfRule>
    <cfRule type="containsText" dxfId="6" priority="57" operator="containsText" text="НЕОДНОРОДНЫЕ">
      <formula>NOT(ISERROR(SEARCH("НЕОДНОРОДНЫЕ",L37)))</formula>
    </cfRule>
  </conditionalFormatting>
  <conditionalFormatting sqref="L20:L36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6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2023-12-21T07:06:26Z</dcterms:modified>
</cp:coreProperties>
</file>