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7" i="1" l="1"/>
  <c r="H20" i="1" l="1"/>
  <c r="M20" i="1" s="1"/>
  <c r="I20" i="1"/>
  <c r="J20" i="1"/>
  <c r="K20" i="1" s="1"/>
  <c r="L20" i="1" s="1"/>
  <c r="H21" i="1"/>
  <c r="M21" i="1" s="1"/>
  <c r="I21" i="1"/>
  <c r="J21" i="1"/>
  <c r="H22" i="1"/>
  <c r="M22" i="1" s="1"/>
  <c r="I22" i="1"/>
  <c r="J22" i="1"/>
  <c r="K22" i="1" s="1"/>
  <c r="L22" i="1" s="1"/>
  <c r="H23" i="1"/>
  <c r="M23" i="1" s="1"/>
  <c r="I23" i="1"/>
  <c r="J23" i="1"/>
  <c r="H24" i="1"/>
  <c r="M24" i="1" s="1"/>
  <c r="I24" i="1"/>
  <c r="J24" i="1"/>
  <c r="K24" i="1" s="1"/>
  <c r="L24" i="1" s="1"/>
  <c r="H25" i="1"/>
  <c r="M25" i="1" s="1"/>
  <c r="I25" i="1"/>
  <c r="J25" i="1"/>
  <c r="G32" i="1"/>
  <c r="F32" i="1"/>
  <c r="E32" i="1"/>
  <c r="J28" i="1"/>
  <c r="I28" i="1"/>
  <c r="H28" i="1"/>
  <c r="M28" i="1" s="1"/>
  <c r="J27" i="1"/>
  <c r="I27" i="1"/>
  <c r="H27" i="1"/>
  <c r="M27" i="1" s="1"/>
  <c r="J26" i="1"/>
  <c r="I26" i="1"/>
  <c r="H26" i="1"/>
  <c r="M26" i="1" s="1"/>
  <c r="H29" i="1"/>
  <c r="M29" i="1" s="1"/>
  <c r="I29" i="1"/>
  <c r="J29" i="1"/>
  <c r="K29" i="1" s="1"/>
  <c r="L29" i="1" s="1"/>
  <c r="H30" i="1"/>
  <c r="M30" i="1" s="1"/>
  <c r="I30" i="1"/>
  <c r="J30" i="1"/>
  <c r="H31" i="1"/>
  <c r="M31" i="1" s="1"/>
  <c r="I31" i="1"/>
  <c r="J31" i="1"/>
  <c r="K25" i="1" l="1"/>
  <c r="L25" i="1" s="1"/>
  <c r="K23" i="1"/>
  <c r="L23" i="1" s="1"/>
  <c r="K26" i="1"/>
  <c r="L26" i="1" s="1"/>
  <c r="M32" i="1"/>
  <c r="K21" i="1"/>
  <c r="L21" i="1" s="1"/>
  <c r="K28" i="1"/>
  <c r="L28" i="1" s="1"/>
  <c r="K31" i="1"/>
  <c r="L31" i="1" s="1"/>
  <c r="K30" i="1"/>
  <c r="L30" i="1" s="1"/>
  <c r="K27" i="1"/>
  <c r="L27" i="1" s="1"/>
</calcChain>
</file>

<file path=xl/sharedStrings.xml><?xml version="1.0" encoding="utf-8"?>
<sst xmlns="http://schemas.openxmlformats.org/spreadsheetml/2006/main" count="60" uniqueCount="49">
  <si>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</si>
  <si>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</si>
  <si>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</si>
  <si>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</si>
  <si>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</si>
  <si>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</si>
  <si>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</si>
  <si>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</si>
  <si>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</si>
  <si>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</si>
  <si>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</si>
  <si>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</si>
  <si>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</si>
  <si>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</si>
  <si>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</si>
  <si>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</si>
  <si>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</si>
  <si>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</si>
  <si>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</si>
  <si>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</si>
  <si>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</si>
  <si>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</si>
  <si>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</si>
  <si>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</si>
  <si>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</si>
  <si>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</si>
  <si>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</si>
  <si>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</si>
  <si>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набор</t>
  </si>
  <si>
    <t>№ 327-23</t>
  </si>
  <si>
    <t xml:space="preserve">на поставку реагентов и расходных материалов для коагулометра Sysmex CS2000i </t>
  </si>
  <si>
    <t>вх. № 4624-12/23 от 18.12.2023</t>
  </si>
  <si>
    <t>Протромбиновое время,  набор</t>
  </si>
  <si>
    <t>Фибриноген, набор</t>
  </si>
  <si>
    <t>Активированное частичное тромбопластиновое время,  набор</t>
  </si>
  <si>
    <t>Кальция хлорид реагент</t>
  </si>
  <si>
    <t>Промывающий раствор I</t>
  </si>
  <si>
    <t>Промывающий раствор II</t>
  </si>
  <si>
    <t>Контрольная плазма, Норма</t>
  </si>
  <si>
    <t>Контрольная плазма, Патология</t>
  </si>
  <si>
    <t>D-димер набор</t>
  </si>
  <si>
    <t>Буферный разбавитель образцов</t>
  </si>
  <si>
    <t xml:space="preserve">Кювета коническая </t>
  </si>
  <si>
    <t>Лампа галогеновая</t>
  </si>
  <si>
    <t>штука</t>
  </si>
  <si>
    <t>упаковка</t>
  </si>
  <si>
    <t>Исходя из имеющегося у Заказчика объёма финансового обеспечения для осуществления закупки НМЦД устанавливается в размере 783860 руб. (семьсот восемьдесят три тысячи восемьсот шестьдесят рублей 00 копеек)</t>
  </si>
  <si>
    <t>вх. № 4622-12/23 от 18.12.2023</t>
  </si>
  <si>
    <t>вх. № 4623-12/23 от 18.12.2023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</si>
</sst>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tabSelected="1" zoomScale="85" zoomScaleNormal="85" zoomScalePageLayoutView="70" workbookViewId="0">
      <selection activeCell="C18" sqref="C18:D18"/>
    </sheetView>
  </sheetViews>
  <sheetFormatPr defaultRowHeight="15" x14ac:dyDescent="0.25"/>
  <cols>
    <col min="1" max="1" width="6.140625" style="14" bestFit="1" customWidth="1"/>
    <col min="2" max="2" width="44.140625" style="14" bestFit="1" customWidth="1"/>
    <col min="3" max="3" width="9.5703125" style="14" customWidth="1"/>
    <col min="4" max="4" width="7.140625" style="14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7.5703125" style="1" customWidth="1"/>
    <col min="14" max="14" width="9.140625" style="14"/>
    <col min="15" max="15" width="9.7109375" style="14" bestFit="1" customWidth="1"/>
    <col min="16" max="16" width="10.7109375" style="14" bestFit="1" customWidth="1"/>
    <col min="17" max="17" width="11.7109375" style="14" bestFit="1" customWidth="1"/>
    <col min="18" max="18" width="10.7109375" style="14" bestFit="1" customWidth="1"/>
    <col min="19" max="16384" width="9.140625" style="14"/>
  </cols>
  <sheetData>
    <row r="1" spans="2:13" x14ac:dyDescent="0.25">
      <c r="M1" s="10" t="s">
        <v>21</v>
      </c>
    </row>
    <row r="2" spans="2:13" ht="14.45" customHeight="1" x14ac:dyDescent="0.25">
      <c r="M2" s="10" t="s">
        <v>22</v>
      </c>
    </row>
    <row r="3" spans="2:13" x14ac:dyDescent="0.25">
      <c r="E3" s="55" t="s">
        <v>30</v>
      </c>
      <c r="F3" s="55"/>
      <c r="G3" s="55"/>
      <c r="H3" s="55"/>
      <c r="I3" s="55"/>
      <c r="J3" s="55"/>
      <c r="K3" s="55"/>
      <c r="L3" s="55"/>
      <c r="M3" s="55"/>
    </row>
    <row r="4" spans="2:13" x14ac:dyDescent="0.25">
      <c r="G4" s="7"/>
      <c r="H4" s="7"/>
      <c r="I4" s="6"/>
      <c r="J4" s="6"/>
      <c r="K4" s="6"/>
      <c r="L4" s="6"/>
      <c r="M4" s="11" t="s">
        <v>24</v>
      </c>
    </row>
    <row r="5" spans="2:13" x14ac:dyDescent="0.25">
      <c r="G5" s="7"/>
      <c r="H5" s="7"/>
      <c r="I5" s="6"/>
      <c r="J5" s="6"/>
      <c r="K5" s="6"/>
      <c r="L5" s="6"/>
      <c r="M5" s="11" t="s">
        <v>23</v>
      </c>
    </row>
    <row r="6" spans="2:13" ht="14.45" customHeight="1" x14ac:dyDescent="0.25">
      <c r="G6" s="7"/>
      <c r="H6" s="7"/>
      <c r="I6" s="6"/>
      <c r="J6" s="6"/>
      <c r="K6" s="6"/>
      <c r="L6" s="6"/>
      <c r="M6" s="11" t="s">
        <v>29</v>
      </c>
    </row>
    <row r="7" spans="2:13" x14ac:dyDescent="0.25">
      <c r="G7" s="7"/>
      <c r="H7" s="7"/>
      <c r="I7" s="6"/>
      <c r="J7" s="6"/>
      <c r="K7" s="6"/>
      <c r="L7" s="6"/>
      <c r="M7" s="7"/>
    </row>
    <row r="8" spans="2:13" x14ac:dyDescent="0.25">
      <c r="G8" s="7"/>
      <c r="H8" s="7"/>
      <c r="I8" s="6"/>
      <c r="J8" s="6"/>
      <c r="K8" s="6"/>
      <c r="L8" s="6"/>
      <c r="M8" s="8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43" t="s">
        <v>17</v>
      </c>
      <c r="K12" s="43"/>
      <c r="M12" s="1" t="s">
        <v>15</v>
      </c>
    </row>
    <row r="14" spans="2:13" x14ac:dyDescent="0.25">
      <c r="B14" s="43" t="s">
        <v>16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</row>
    <row r="15" spans="2:13" hidden="1" x14ac:dyDescent="0.25"/>
    <row r="17" spans="1:13" ht="54.6" customHeight="1" x14ac:dyDescent="0.25">
      <c r="A17" s="47" t="s">
        <v>11</v>
      </c>
      <c r="B17" s="48"/>
      <c r="C17" s="49">
        <f>SUM(M20:M31)</f>
        <v>788340.33333333337</v>
      </c>
      <c r="D17" s="50"/>
      <c r="E17" s="33" t="s">
        <v>31</v>
      </c>
      <c r="F17" s="33" t="s">
        <v>48</v>
      </c>
      <c r="G17" s="33" t="s">
        <v>47</v>
      </c>
      <c r="H17" s="15"/>
      <c r="I17" s="12"/>
      <c r="J17" s="12"/>
      <c r="K17" s="12"/>
      <c r="L17" s="12"/>
      <c r="M17" s="15"/>
    </row>
    <row r="18" spans="1:13" ht="30" customHeight="1" x14ac:dyDescent="0.25">
      <c r="A18" s="53" t="s">
        <v>0</v>
      </c>
      <c r="B18" s="53" t="s">
        <v>1</v>
      </c>
      <c r="C18" s="53" t="s">
        <v>2</v>
      </c>
      <c r="D18" s="53"/>
      <c r="E18" s="34" t="s">
        <v>25</v>
      </c>
      <c r="F18" s="34" t="s">
        <v>26</v>
      </c>
      <c r="G18" s="34" t="s">
        <v>27</v>
      </c>
      <c r="H18" s="51" t="s">
        <v>12</v>
      </c>
      <c r="I18" s="53" t="s">
        <v>8</v>
      </c>
      <c r="J18" s="53" t="s">
        <v>9</v>
      </c>
      <c r="K18" s="53" t="s">
        <v>10</v>
      </c>
      <c r="L18" s="53" t="s">
        <v>6</v>
      </c>
      <c r="M18" s="46" t="s">
        <v>7</v>
      </c>
    </row>
    <row r="19" spans="1:13" x14ac:dyDescent="0.25">
      <c r="A19" s="54"/>
      <c r="B19" s="54"/>
      <c r="C19" s="13" t="s">
        <v>3</v>
      </c>
      <c r="D19" s="13" t="s">
        <v>4</v>
      </c>
      <c r="E19" s="16" t="s">
        <v>5</v>
      </c>
      <c r="F19" s="15" t="s">
        <v>5</v>
      </c>
      <c r="G19" s="15" t="s">
        <v>5</v>
      </c>
      <c r="H19" s="52"/>
      <c r="I19" s="53"/>
      <c r="J19" s="53"/>
      <c r="K19" s="53"/>
      <c r="L19" s="53"/>
      <c r="M19" s="46"/>
    </row>
    <row r="20" spans="1:13" s="29" customFormat="1" x14ac:dyDescent="0.25">
      <c r="A20" s="4">
        <v>1</v>
      </c>
      <c r="B20" s="37" t="s">
        <v>32</v>
      </c>
      <c r="C20" s="32" t="s">
        <v>28</v>
      </c>
      <c r="D20" s="23">
        <v>8</v>
      </c>
      <c r="E20" s="27">
        <v>15150</v>
      </c>
      <c r="F20" s="28">
        <v>15340</v>
      </c>
      <c r="G20" s="30">
        <v>15000</v>
      </c>
      <c r="H20" s="30">
        <f t="shared" ref="H20:H25" si="0">AVERAGE(E20:G20)</f>
        <v>15163.333333333334</v>
      </c>
      <c r="I20" s="32">
        <f t="shared" ref="I20:I25" si="1" xml:space="preserve"> COUNT(E20:G20)</f>
        <v>3</v>
      </c>
      <c r="J20" s="32">
        <f t="shared" ref="J20:J25" si="2">STDEV(E20:G20)</f>
        <v>170.39170558842744</v>
      </c>
      <c r="K20" s="32">
        <f t="shared" ref="K20:K25" si="3">J20/H20*100</f>
        <v>1.123708764047664</v>
      </c>
      <c r="L20" s="32" t="str">
        <f t="shared" ref="L20:L25" si="4">IF(K20&lt;33,"ОДНОРОДНЫЕ","НЕОДНОРОДНЫЕ")</f>
        <v>ОДНОРОДНЫЕ</v>
      </c>
      <c r="M20" s="30">
        <f t="shared" ref="M20:M25" si="5">D20*H20</f>
        <v>121306.66666666667</v>
      </c>
    </row>
    <row r="21" spans="1:13" s="29" customFormat="1" x14ac:dyDescent="0.25">
      <c r="A21" s="4">
        <v>2</v>
      </c>
      <c r="B21" s="37" t="s">
        <v>33</v>
      </c>
      <c r="C21" s="32" t="s">
        <v>28</v>
      </c>
      <c r="D21" s="23">
        <v>8</v>
      </c>
      <c r="E21" s="27">
        <v>27545</v>
      </c>
      <c r="F21" s="28">
        <v>27590</v>
      </c>
      <c r="G21" s="30">
        <v>27500</v>
      </c>
      <c r="H21" s="30">
        <f t="shared" si="0"/>
        <v>27545</v>
      </c>
      <c r="I21" s="32">
        <f t="shared" si="1"/>
        <v>3</v>
      </c>
      <c r="J21" s="32">
        <f t="shared" si="2"/>
        <v>45</v>
      </c>
      <c r="K21" s="32">
        <f t="shared" si="3"/>
        <v>0.16336903249228535</v>
      </c>
      <c r="L21" s="32" t="str">
        <f t="shared" si="4"/>
        <v>ОДНОРОДНЫЕ</v>
      </c>
      <c r="M21" s="30">
        <f t="shared" si="5"/>
        <v>220360</v>
      </c>
    </row>
    <row r="22" spans="1:13" s="29" customFormat="1" ht="30" x14ac:dyDescent="0.25">
      <c r="A22" s="4">
        <v>3</v>
      </c>
      <c r="B22" s="37" t="s">
        <v>34</v>
      </c>
      <c r="C22" s="32" t="s">
        <v>28</v>
      </c>
      <c r="D22" s="23">
        <v>5</v>
      </c>
      <c r="E22" s="27">
        <v>18930</v>
      </c>
      <c r="F22" s="28">
        <v>18972</v>
      </c>
      <c r="G22" s="30">
        <v>18900</v>
      </c>
      <c r="H22" s="30">
        <f t="shared" si="0"/>
        <v>18934</v>
      </c>
      <c r="I22" s="32">
        <f t="shared" si="1"/>
        <v>3</v>
      </c>
      <c r="J22" s="32">
        <f t="shared" si="2"/>
        <v>36.166282640050248</v>
      </c>
      <c r="K22" s="32">
        <f t="shared" si="3"/>
        <v>0.19101237266319979</v>
      </c>
      <c r="L22" s="32" t="str">
        <f t="shared" si="4"/>
        <v>ОДНОРОДНЫЕ</v>
      </c>
      <c r="M22" s="30">
        <f t="shared" si="5"/>
        <v>94670</v>
      </c>
    </row>
    <row r="23" spans="1:13" s="29" customFormat="1" x14ac:dyDescent="0.25">
      <c r="A23" s="4">
        <v>4</v>
      </c>
      <c r="B23" s="37" t="s">
        <v>35</v>
      </c>
      <c r="C23" s="32" t="s">
        <v>28</v>
      </c>
      <c r="D23" s="23">
        <v>2</v>
      </c>
      <c r="E23" s="27">
        <v>6840</v>
      </c>
      <c r="F23" s="28">
        <v>6910</v>
      </c>
      <c r="G23" s="30">
        <v>6800</v>
      </c>
      <c r="H23" s="30">
        <f t="shared" si="0"/>
        <v>6850</v>
      </c>
      <c r="I23" s="32">
        <f t="shared" si="1"/>
        <v>3</v>
      </c>
      <c r="J23" s="32">
        <f t="shared" si="2"/>
        <v>55.677643628300217</v>
      </c>
      <c r="K23" s="32">
        <f t="shared" si="3"/>
        <v>0.81281231574160895</v>
      </c>
      <c r="L23" s="32" t="str">
        <f t="shared" si="4"/>
        <v>ОДНОРОДНЫЕ</v>
      </c>
      <c r="M23" s="30">
        <f t="shared" si="5"/>
        <v>13700</v>
      </c>
    </row>
    <row r="24" spans="1:13" s="29" customFormat="1" x14ac:dyDescent="0.25">
      <c r="A24" s="4">
        <v>5</v>
      </c>
      <c r="B24" s="37" t="s">
        <v>41</v>
      </c>
      <c r="C24" s="32" t="s">
        <v>28</v>
      </c>
      <c r="D24" s="23">
        <v>3</v>
      </c>
      <c r="E24" s="27">
        <v>4130</v>
      </c>
      <c r="F24" s="28">
        <v>4175</v>
      </c>
      <c r="G24" s="30">
        <v>4000</v>
      </c>
      <c r="H24" s="30">
        <f t="shared" si="0"/>
        <v>4101.666666666667</v>
      </c>
      <c r="I24" s="32">
        <f t="shared" si="1"/>
        <v>3</v>
      </c>
      <c r="J24" s="32">
        <f t="shared" si="2"/>
        <v>90.875372534770577</v>
      </c>
      <c r="K24" s="32">
        <f t="shared" si="3"/>
        <v>2.2155718618798188</v>
      </c>
      <c r="L24" s="32" t="str">
        <f t="shared" si="4"/>
        <v>ОДНОРОДНЫЕ</v>
      </c>
      <c r="M24" s="30">
        <f t="shared" si="5"/>
        <v>12305</v>
      </c>
    </row>
    <row r="25" spans="1:13" s="29" customFormat="1" x14ac:dyDescent="0.25">
      <c r="A25" s="4">
        <v>6</v>
      </c>
      <c r="B25" s="37" t="s">
        <v>36</v>
      </c>
      <c r="C25" s="32" t="s">
        <v>44</v>
      </c>
      <c r="D25" s="23">
        <v>8</v>
      </c>
      <c r="E25" s="27">
        <v>6780</v>
      </c>
      <c r="F25" s="28">
        <v>6835</v>
      </c>
      <c r="G25" s="30">
        <v>6750</v>
      </c>
      <c r="H25" s="30">
        <f t="shared" si="0"/>
        <v>6788.333333333333</v>
      </c>
      <c r="I25" s="32">
        <f t="shared" si="1"/>
        <v>3</v>
      </c>
      <c r="J25" s="32">
        <f t="shared" si="2"/>
        <v>43.108390521258542</v>
      </c>
      <c r="K25" s="32">
        <f t="shared" si="3"/>
        <v>0.63503644273889337</v>
      </c>
      <c r="L25" s="32" t="str">
        <f t="shared" si="4"/>
        <v>ОДНОРОДНЫЕ</v>
      </c>
      <c r="M25" s="30">
        <f t="shared" si="5"/>
        <v>54306.666666666664</v>
      </c>
    </row>
    <row r="26" spans="1:13" s="29" customFormat="1" x14ac:dyDescent="0.25">
      <c r="A26" s="4">
        <v>7</v>
      </c>
      <c r="B26" s="37" t="s">
        <v>37</v>
      </c>
      <c r="C26" s="32" t="s">
        <v>44</v>
      </c>
      <c r="D26" s="23">
        <v>5</v>
      </c>
      <c r="E26" s="27">
        <v>7140</v>
      </c>
      <c r="F26" s="28">
        <v>7195</v>
      </c>
      <c r="G26" s="30">
        <v>7000</v>
      </c>
      <c r="H26" s="30">
        <f t="shared" ref="H26:H28" si="6">AVERAGE(E26:G26)</f>
        <v>7111.666666666667</v>
      </c>
      <c r="I26" s="32">
        <f t="shared" ref="I26:I28" si="7" xml:space="preserve"> COUNT(E26:G26)</f>
        <v>3</v>
      </c>
      <c r="J26" s="32">
        <f t="shared" ref="J26:J28" si="8">STDEV(E26:G26)</f>
        <v>100.54020754570449</v>
      </c>
      <c r="K26" s="32">
        <f t="shared" ref="K26:K28" si="9">J26/H26*100</f>
        <v>1.4137362204692452</v>
      </c>
      <c r="L26" s="32" t="str">
        <f t="shared" ref="L26:L28" si="10">IF(K26&lt;33,"ОДНОРОДНЫЕ","НЕОДНОРОДНЫЕ")</f>
        <v>ОДНОРОДНЫЕ</v>
      </c>
      <c r="M26" s="30">
        <f t="shared" ref="M26:M27" si="11">D26*H26</f>
        <v>35558.333333333336</v>
      </c>
    </row>
    <row r="27" spans="1:13" s="29" customFormat="1" x14ac:dyDescent="0.25">
      <c r="A27" s="4">
        <v>8</v>
      </c>
      <c r="B27" s="37" t="s">
        <v>38</v>
      </c>
      <c r="C27" s="36" t="s">
        <v>45</v>
      </c>
      <c r="D27" s="23">
        <v>1</v>
      </c>
      <c r="E27" s="27">
        <v>15128</v>
      </c>
      <c r="F27" s="28">
        <v>15180</v>
      </c>
      <c r="G27" s="30">
        <v>15000</v>
      </c>
      <c r="H27" s="30">
        <f t="shared" si="6"/>
        <v>15102.666666666666</v>
      </c>
      <c r="I27" s="32">
        <f t="shared" si="7"/>
        <v>3</v>
      </c>
      <c r="J27" s="32">
        <f t="shared" si="8"/>
        <v>92.63548636096931</v>
      </c>
      <c r="K27" s="32">
        <f t="shared" si="9"/>
        <v>0.61337172040899601</v>
      </c>
      <c r="L27" s="32" t="str">
        <f t="shared" si="10"/>
        <v>ОДНОРОДНЫЕ</v>
      </c>
      <c r="M27" s="30">
        <f t="shared" si="11"/>
        <v>15102.666666666666</v>
      </c>
    </row>
    <row r="28" spans="1:13" s="29" customFormat="1" x14ac:dyDescent="0.25">
      <c r="A28" s="4">
        <v>9</v>
      </c>
      <c r="B28" s="37" t="s">
        <v>39</v>
      </c>
      <c r="C28" s="36" t="s">
        <v>45</v>
      </c>
      <c r="D28" s="23">
        <v>1</v>
      </c>
      <c r="E28" s="18">
        <v>18936</v>
      </c>
      <c r="F28" s="18">
        <v>18980</v>
      </c>
      <c r="G28" s="19">
        <v>18900</v>
      </c>
      <c r="H28" s="30">
        <f t="shared" si="6"/>
        <v>18938.666666666668</v>
      </c>
      <c r="I28" s="32">
        <f t="shared" si="7"/>
        <v>3</v>
      </c>
      <c r="J28" s="32">
        <f t="shared" si="8"/>
        <v>40.06661120351125</v>
      </c>
      <c r="K28" s="32">
        <f t="shared" si="9"/>
        <v>0.21155983105205178</v>
      </c>
      <c r="L28" s="32" t="str">
        <f t="shared" si="10"/>
        <v>ОДНОРОДНЫЕ</v>
      </c>
      <c r="M28" s="30">
        <f>D28*H28</f>
        <v>18938.666666666668</v>
      </c>
    </row>
    <row r="29" spans="1:13" s="25" customFormat="1" x14ac:dyDescent="0.25">
      <c r="A29" s="4">
        <v>10</v>
      </c>
      <c r="B29" s="37" t="s">
        <v>40</v>
      </c>
      <c r="C29" s="32" t="s">
        <v>28</v>
      </c>
      <c r="D29" s="23">
        <v>1</v>
      </c>
      <c r="E29" s="27">
        <v>101560</v>
      </c>
      <c r="F29" s="28">
        <v>101615</v>
      </c>
      <c r="G29" s="26">
        <v>100000</v>
      </c>
      <c r="H29" s="26">
        <f t="shared" ref="H29:H30" si="12">AVERAGE(E29:G29)</f>
        <v>101058.33333333333</v>
      </c>
      <c r="I29" s="24">
        <f t="shared" ref="I29:I30" si="13" xml:space="preserve"> COUNT(E29:G29)</f>
        <v>3</v>
      </c>
      <c r="J29" s="24">
        <f t="shared" ref="J29:J30" si="14">STDEV(E29:G29)</f>
        <v>916.9560149392845</v>
      </c>
      <c r="K29" s="24">
        <f t="shared" ref="K29:K30" si="15">J29/H29*100</f>
        <v>0.9073531936399285</v>
      </c>
      <c r="L29" s="24" t="str">
        <f t="shared" ref="L29:L30" si="16">IF(K29&lt;33,"ОДНОРОДНЫЕ","НЕОДНОРОДНЫЕ")</f>
        <v>ОДНОРОДНЫЕ</v>
      </c>
      <c r="M29" s="26">
        <f t="shared" ref="M29:M30" si="17">D29*H29</f>
        <v>101058.33333333333</v>
      </c>
    </row>
    <row r="30" spans="1:13" s="25" customFormat="1" x14ac:dyDescent="0.25">
      <c r="A30" s="4">
        <v>11</v>
      </c>
      <c r="B30" s="37" t="s">
        <v>42</v>
      </c>
      <c r="C30" s="32" t="s">
        <v>45</v>
      </c>
      <c r="D30" s="23">
        <v>1</v>
      </c>
      <c r="E30" s="27">
        <v>9895</v>
      </c>
      <c r="F30" s="28">
        <v>9962</v>
      </c>
      <c r="G30" s="26">
        <v>9860</v>
      </c>
      <c r="H30" s="26">
        <f t="shared" si="12"/>
        <v>9905.6666666666661</v>
      </c>
      <c r="I30" s="24">
        <f t="shared" si="13"/>
        <v>3</v>
      </c>
      <c r="J30" s="24">
        <f t="shared" si="14"/>
        <v>51.829849829353478</v>
      </c>
      <c r="K30" s="24">
        <f t="shared" si="15"/>
        <v>0.52323434225547816</v>
      </c>
      <c r="L30" s="24" t="str">
        <f t="shared" si="16"/>
        <v>ОДНОРОДНЫЕ</v>
      </c>
      <c r="M30" s="26">
        <f t="shared" si="17"/>
        <v>9905.6666666666661</v>
      </c>
    </row>
    <row r="31" spans="1:13" s="21" customFormat="1" x14ac:dyDescent="0.25">
      <c r="A31" s="4">
        <v>12</v>
      </c>
      <c r="B31" s="37" t="s">
        <v>43</v>
      </c>
      <c r="C31" s="32" t="s">
        <v>44</v>
      </c>
      <c r="D31" s="23">
        <v>1</v>
      </c>
      <c r="E31" s="18">
        <v>91170</v>
      </c>
      <c r="F31" s="18">
        <v>91215</v>
      </c>
      <c r="G31" s="19">
        <v>91000</v>
      </c>
      <c r="H31" s="22">
        <f t="shared" ref="H31" si="18">AVERAGE(E31:G31)</f>
        <v>91128.333333333328</v>
      </c>
      <c r="I31" s="20">
        <f t="shared" ref="I31" si="19" xml:space="preserve"> COUNT(E31:G31)</f>
        <v>3</v>
      </c>
      <c r="J31" s="20">
        <f t="shared" ref="J31" si="20">STDEV(E31:G31)</f>
        <v>113.39459128782701</v>
      </c>
      <c r="K31" s="20">
        <f t="shared" ref="K31" si="21">J31/H31*100</f>
        <v>0.12443395718985352</v>
      </c>
      <c r="L31" s="20" t="str">
        <f t="shared" ref="L31" si="22">IF(K31&lt;33,"ОДНОРОДНЫЕ","НЕОДНОРОДНЫЕ")</f>
        <v>ОДНОРОДНЫЕ</v>
      </c>
      <c r="M31" s="22">
        <f>D31*H31</f>
        <v>91128.333333333328</v>
      </c>
    </row>
    <row r="32" spans="1:13" x14ac:dyDescent="0.25">
      <c r="A32" s="4"/>
      <c r="B32" s="35"/>
      <c r="C32" s="38"/>
      <c r="D32" s="39"/>
      <c r="E32" s="17">
        <f>SUMPRODUCT($D$20:$D$31,E20:E31)</f>
        <v>788909</v>
      </c>
      <c r="F32" s="31">
        <f>SUMPRODUCT($D$20:$D$31,F20:F31)</f>
        <v>792252</v>
      </c>
      <c r="G32" s="31">
        <f>SUMPRODUCT($D$20:$D$31,G20:G31)</f>
        <v>783860</v>
      </c>
      <c r="H32" s="15"/>
      <c r="I32" s="12"/>
      <c r="J32" s="12"/>
      <c r="K32" s="12"/>
      <c r="L32" s="12"/>
      <c r="M32" s="3">
        <f>SUM(M20:M31)</f>
        <v>788340.33333333337</v>
      </c>
    </row>
    <row r="34" spans="1:15" x14ac:dyDescent="0.25">
      <c r="A34" s="44" t="s">
        <v>20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</row>
    <row r="35" spans="1:15" x14ac:dyDescent="0.25">
      <c r="A35" s="45" t="s">
        <v>19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</row>
    <row r="36" spans="1:15" ht="15" customHeight="1" x14ac:dyDescent="0.2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</row>
    <row r="37" spans="1:15" s="6" customFormat="1" ht="29.25" customHeight="1" x14ac:dyDescent="0.25">
      <c r="A37" s="40" t="s">
        <v>46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5"/>
      <c r="O37" s="5"/>
    </row>
    <row r="39" spans="1:15" x14ac:dyDescent="0.25">
      <c r="J39" s="9"/>
    </row>
    <row r="43" spans="1:15" x14ac:dyDescent="0.25">
      <c r="L43" s="9"/>
    </row>
  </sheetData>
  <mergeCells count="18">
    <mergeCell ref="C18:D18"/>
    <mergeCell ref="E3:M3"/>
    <mergeCell ref="A37:M37"/>
    <mergeCell ref="A36:M36"/>
    <mergeCell ref="J12:K12"/>
    <mergeCell ref="B14:L14"/>
    <mergeCell ref="A34:M34"/>
    <mergeCell ref="A35:M35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B18:B19"/>
  </mergeCells>
  <conditionalFormatting sqref="L32">
    <cfRule type="containsText" dxfId="17" priority="58" operator="containsText" text="НЕ">
      <formula>NOT(ISERROR(SEARCH("НЕ",L32)))</formula>
    </cfRule>
    <cfRule type="containsText" dxfId="16" priority="59" operator="containsText" text="ОДНОРОДНЫЕ">
      <formula>NOT(ISERROR(SEARCH("ОДНОРОДНЫЕ",L32)))</formula>
    </cfRule>
    <cfRule type="containsText" dxfId="15" priority="60" operator="containsText" text="НЕОДНОРОДНЫЕ">
      <formula>NOT(ISERROR(SEARCH("НЕОДНОРОДНЫЕ",L32)))</formula>
    </cfRule>
  </conditionalFormatting>
  <conditionalFormatting sqref="L32">
    <cfRule type="containsText" dxfId="14" priority="55" operator="containsText" text="НЕОДНОРОДНЫЕ">
      <formula>NOT(ISERROR(SEARCH("НЕОДНОРОДНЫЕ",L32)))</formula>
    </cfRule>
    <cfRule type="containsText" dxfId="13" priority="56" operator="containsText" text="ОДНОРОДНЫЕ">
      <formula>NOT(ISERROR(SEARCH("ОДНОРОДНЫЕ",L32)))</formula>
    </cfRule>
    <cfRule type="containsText" dxfId="12" priority="57" operator="containsText" text="НЕОДНОРОДНЫЕ">
      <formula>NOT(ISERROR(SEARCH("НЕОДНОРОДНЫЕ",L32)))</formula>
    </cfRule>
  </conditionalFormatting>
  <conditionalFormatting sqref="L29:L31">
    <cfRule type="containsText" dxfId="11" priority="10" operator="containsText" text="НЕ">
      <formula>NOT(ISERROR(SEARCH("НЕ",L29)))</formula>
    </cfRule>
    <cfRule type="containsText" dxfId="10" priority="11" operator="containsText" text="ОДНОРОДНЫЕ">
      <formula>NOT(ISERROR(SEARCH("ОДНОРОДНЫЕ",L29)))</formula>
    </cfRule>
    <cfRule type="containsText" dxfId="9" priority="12" operator="containsText" text="НЕОДНОРОДНЫЕ">
      <formula>NOT(ISERROR(SEARCH("НЕОДНОРОДНЫЕ",L29)))</formula>
    </cfRule>
  </conditionalFormatting>
  <conditionalFormatting sqref="L29:L31">
    <cfRule type="containsText" dxfId="8" priority="7" operator="containsText" text="НЕОДНОРОДНЫЕ">
      <formula>NOT(ISERROR(SEARCH("НЕОДНОРОДНЫЕ",L29)))</formula>
    </cfRule>
    <cfRule type="containsText" dxfId="7" priority="8" operator="containsText" text="ОДНОРОДНЫЕ">
      <formula>NOT(ISERROR(SEARCH("ОДНОРОДНЫЕ",L29)))</formula>
    </cfRule>
    <cfRule type="containsText" dxfId="6" priority="9" operator="containsText" text="НЕОДНОРОДНЫЕ">
      <formula>NOT(ISERROR(SEARCH("НЕОДНОРОДНЫЕ",L29)))</formula>
    </cfRule>
  </conditionalFormatting>
  <conditionalFormatting sqref="L20:L28">
    <cfRule type="containsText" dxfId="5" priority="4" operator="containsText" text="НЕ">
      <formula>NOT(ISERROR(SEARCH("НЕ",L20)))</formula>
    </cfRule>
    <cfRule type="containsText" dxfId="4" priority="5" operator="containsText" text="ОДНОРОДНЫЕ">
      <formula>NOT(ISERROR(SEARCH("ОДНОРОДНЫЕ",L20)))</formula>
    </cfRule>
    <cfRule type="containsText" dxfId="3" priority="6" operator="containsText" text="НЕОДНОРОДНЫЕ">
      <formula>NOT(ISERROR(SEARCH("НЕОДНОРОДНЫЕ",L20)))</formula>
    </cfRule>
  </conditionalFormatting>
  <conditionalFormatting sqref="L20:L28">
    <cfRule type="containsText" dxfId="2" priority="1" operator="containsText" text="НЕОДНОРОДНЫЕ">
      <formula>NOT(ISERROR(SEARCH("НЕОДНОРОДНЫЕ",L20)))</formula>
    </cfRule>
    <cfRule type="containsText" dxfId="1" priority="2" operator="containsText" text="ОДНОРОДНЫЕ">
      <formula>NOT(ISERROR(SEARCH("ОДНОРОДНЫЕ",L20)))</formula>
    </cfRule>
    <cfRule type="containsText" dxfId="0" priority="3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2023-12-19T10:15:00Z</dcterms:modified>
</cp:coreProperties>
</file>