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M23" i="1" l="1"/>
  <c r="H20" i="1"/>
  <c r="M20" i="1" s="1"/>
  <c r="I20" i="1"/>
  <c r="J20" i="1"/>
  <c r="K20" i="1" s="1"/>
  <c r="L20" i="1" s="1"/>
  <c r="H21" i="1"/>
  <c r="I21" i="1"/>
  <c r="J21" i="1"/>
  <c r="K21" i="1" s="1"/>
  <c r="L21" i="1" s="1"/>
  <c r="M21" i="1"/>
  <c r="F23" i="1"/>
  <c r="G23" i="1"/>
  <c r="E23" i="1"/>
  <c r="J22" i="1" l="1"/>
  <c r="I22" i="1"/>
  <c r="H22" i="1"/>
  <c r="M22" i="1" s="1"/>
  <c r="K22" i="1" l="1"/>
  <c r="L22" i="1" s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<sst xmlns="http://schemas.openxmlformats.org/spreadsheetml/2006/main" count="42" uniqueCount="38">
  <si>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</si>
  <si>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</si>
  <si>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</si>
  <si>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</si>
  <si>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</si>
  <si>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</si>
  <si>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</si>
  <si>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</si>
  <si>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</si>
  <si>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</si>
  <si>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</si>
  <si>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</si>
  <si>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</si>
  <si>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</si>
  <si>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</si>
  <si>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</si>
  <si>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</si>
  <si>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</si>
  <si>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</si>
  <si>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</si>
  <si>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</si>
  <si>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</si>
  <si>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</si>
  <si>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</si>
  <si>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</si>
  <si>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</si>
  <si>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</si>
  <si>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</si>
  <si>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упак</t>
  </si>
  <si>
    <t>Тест-полоски для автоматического анализатора мочи Uriscan</t>
  </si>
  <si>
    <t>Контрольный материал для полуколичественного анализа мочи Uritrol</t>
  </si>
  <si>
    <t>набор</t>
  </si>
  <si>
    <t>Исходя из имеющегося у Заказчика объёма финансового обеспечения для осуществления закупки НМЦД устанавливается в размере 1292500 руб. (один миллион двести девяносто две тысячи пятьсот рублей 00 копеек)</t>
  </si>
  <si>
    <t>№ 326-23</t>
  </si>
  <si>
    <t>на поставку тест полосок для мочевого анализатора Uriscan</t>
  </si>
  <si>
    <t>вх. № 4616-12/23 от 18.12.2023</t>
  </si>
  <si>
    <t>вх. № 4615-12/23 от 18.12.2023</t>
  </si>
  <si>
    <t>вх. № 4613-12/23 от 18.12.2023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</si>
</sst>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zoomScale="85" zoomScaleNormal="85" zoomScalePageLayoutView="70" workbookViewId="0">
      <selection activeCell="E18" sqref="E17:G18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7.85546875" style="14" bestFit="1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21</v>
      </c>
    </row>
    <row r="2" spans="2:13" ht="14.45" customHeight="1" x14ac:dyDescent="0.25">
      <c r="M2" s="10" t="s">
        <v>22</v>
      </c>
    </row>
    <row r="3" spans="2:13" x14ac:dyDescent="0.25">
      <c r="E3" s="33" t="s">
        <v>34</v>
      </c>
      <c r="F3" s="33"/>
      <c r="G3" s="33"/>
      <c r="H3" s="33"/>
      <c r="I3" s="33"/>
      <c r="J3" s="33"/>
      <c r="K3" s="33"/>
      <c r="L3" s="33"/>
      <c r="M3" s="33"/>
    </row>
    <row r="4" spans="2:13" x14ac:dyDescent="0.25">
      <c r="G4" s="7"/>
      <c r="H4" s="7"/>
      <c r="I4" s="6"/>
      <c r="J4" s="6"/>
      <c r="K4" s="6"/>
      <c r="L4" s="6"/>
      <c r="M4" s="11" t="s">
        <v>24</v>
      </c>
    </row>
    <row r="5" spans="2:13" x14ac:dyDescent="0.25">
      <c r="G5" s="7"/>
      <c r="H5" s="7"/>
      <c r="I5" s="6"/>
      <c r="J5" s="6"/>
      <c r="K5" s="6"/>
      <c r="L5" s="6"/>
      <c r="M5" s="11" t="s">
        <v>23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33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7" t="s">
        <v>17</v>
      </c>
      <c r="K12" s="37"/>
      <c r="M12" s="1" t="s">
        <v>15</v>
      </c>
    </row>
    <row r="14" spans="2:13" x14ac:dyDescent="0.25">
      <c r="B14" s="37" t="s">
        <v>16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2:13" hidden="1" x14ac:dyDescent="0.25"/>
    <row r="17" spans="1:15" ht="54.6" customHeight="1" x14ac:dyDescent="0.25">
      <c r="A17" s="41" t="s">
        <v>11</v>
      </c>
      <c r="B17" s="42"/>
      <c r="C17" s="43">
        <f>SUM(M20:M22)</f>
        <v>1321365.3333333333</v>
      </c>
      <c r="D17" s="44"/>
      <c r="E17" s="49" t="s">
        <v>37</v>
      </c>
      <c r="F17" s="49" t="s">
        <v>36</v>
      </c>
      <c r="G17" s="49" t="s">
        <v>35</v>
      </c>
      <c r="H17" s="15"/>
      <c r="I17" s="12"/>
      <c r="J17" s="12"/>
      <c r="K17" s="12"/>
      <c r="L17" s="12"/>
      <c r="M17" s="15"/>
    </row>
    <row r="18" spans="1:15" ht="30" customHeight="1" x14ac:dyDescent="0.25">
      <c r="A18" s="47" t="s">
        <v>0</v>
      </c>
      <c r="B18" s="47" t="s">
        <v>1</v>
      </c>
      <c r="C18" s="47" t="s">
        <v>2</v>
      </c>
      <c r="D18" s="47"/>
      <c r="E18" s="50" t="s">
        <v>25</v>
      </c>
      <c r="F18" s="50" t="s">
        <v>26</v>
      </c>
      <c r="G18" s="50" t="s">
        <v>27</v>
      </c>
      <c r="H18" s="45" t="s">
        <v>12</v>
      </c>
      <c r="I18" s="47" t="s">
        <v>8</v>
      </c>
      <c r="J18" s="47" t="s">
        <v>9</v>
      </c>
      <c r="K18" s="47" t="s">
        <v>10</v>
      </c>
      <c r="L18" s="47" t="s">
        <v>6</v>
      </c>
      <c r="M18" s="40" t="s">
        <v>7</v>
      </c>
    </row>
    <row r="19" spans="1:15" x14ac:dyDescent="0.25">
      <c r="A19" s="48"/>
      <c r="B19" s="48"/>
      <c r="C19" s="13" t="s">
        <v>3</v>
      </c>
      <c r="D19" s="13" t="s">
        <v>4</v>
      </c>
      <c r="E19" s="16" t="s">
        <v>5</v>
      </c>
      <c r="F19" s="15" t="s">
        <v>5</v>
      </c>
      <c r="G19" s="15" t="s">
        <v>5</v>
      </c>
      <c r="H19" s="46"/>
      <c r="I19" s="47"/>
      <c r="J19" s="47"/>
      <c r="K19" s="47"/>
      <c r="L19" s="47"/>
      <c r="M19" s="40"/>
    </row>
    <row r="20" spans="1:15" s="25" customFormat="1" ht="30" x14ac:dyDescent="0.25">
      <c r="A20" s="4">
        <v>1</v>
      </c>
      <c r="B20" s="30" t="s">
        <v>29</v>
      </c>
      <c r="C20" s="24" t="s">
        <v>28</v>
      </c>
      <c r="D20" s="24">
        <v>600</v>
      </c>
      <c r="E20" s="28">
        <v>2100</v>
      </c>
      <c r="F20" s="29">
        <v>2190</v>
      </c>
      <c r="G20" s="26">
        <v>2152</v>
      </c>
      <c r="H20" s="26">
        <f t="shared" ref="H20:H21" si="0">AVERAGE(E20:G20)</f>
        <v>2147.3333333333335</v>
      </c>
      <c r="I20" s="24">
        <f t="shared" ref="I20:I21" si="1" xml:space="preserve"> COUNT(E20:G20)</f>
        <v>3</v>
      </c>
      <c r="J20" s="24">
        <f t="shared" ref="J20:J21" si="2">STDEV(E20:G20)</f>
        <v>45.181116999619803</v>
      </c>
      <c r="K20" s="24">
        <f t="shared" ref="K20:K21" si="3">J20/H20*100</f>
        <v>2.1040569853905526</v>
      </c>
      <c r="L20" s="24" t="str">
        <f t="shared" ref="L20:L21" si="4">IF(K20&lt;33,"ОДНОРОДНЫЕ","НЕОДНОРОДНЫЕ")</f>
        <v>ОДНОРОДНЫЕ</v>
      </c>
      <c r="M20" s="26">
        <f t="shared" ref="M20:M21" si="5">D20*H20</f>
        <v>1288400</v>
      </c>
    </row>
    <row r="21" spans="1:15" s="25" customFormat="1" ht="30" x14ac:dyDescent="0.25">
      <c r="A21" s="4">
        <v>2</v>
      </c>
      <c r="B21" s="30" t="s">
        <v>29</v>
      </c>
      <c r="C21" s="24" t="s">
        <v>28</v>
      </c>
      <c r="D21" s="24">
        <v>10</v>
      </c>
      <c r="E21" s="28">
        <v>2650</v>
      </c>
      <c r="F21" s="29">
        <v>2705</v>
      </c>
      <c r="G21" s="26">
        <v>2680</v>
      </c>
      <c r="H21" s="26">
        <f t="shared" si="0"/>
        <v>2678.3333333333335</v>
      </c>
      <c r="I21" s="24">
        <f t="shared" si="1"/>
        <v>3</v>
      </c>
      <c r="J21" s="24">
        <f t="shared" si="2"/>
        <v>27.537852736430512</v>
      </c>
      <c r="K21" s="24">
        <f t="shared" si="3"/>
        <v>1.0281712284914939</v>
      </c>
      <c r="L21" s="24" t="str">
        <f t="shared" si="4"/>
        <v>ОДНОРОДНЫЕ</v>
      </c>
      <c r="M21" s="26">
        <f t="shared" si="5"/>
        <v>26783.333333333336</v>
      </c>
    </row>
    <row r="22" spans="1:15" s="21" customFormat="1" ht="30" x14ac:dyDescent="0.25">
      <c r="A22" s="4">
        <v>3</v>
      </c>
      <c r="B22" s="30" t="s">
        <v>30</v>
      </c>
      <c r="C22" s="24" t="s">
        <v>31</v>
      </c>
      <c r="D22" s="23">
        <v>2</v>
      </c>
      <c r="E22" s="18">
        <v>3000</v>
      </c>
      <c r="F22" s="18">
        <v>3158</v>
      </c>
      <c r="G22" s="19">
        <v>3115</v>
      </c>
      <c r="H22" s="22">
        <f t="shared" ref="H22" si="6">AVERAGE(E22:G22)</f>
        <v>3091</v>
      </c>
      <c r="I22" s="20">
        <f t="shared" ref="I22" si="7" xml:space="preserve"> COUNT(E22:G22)</f>
        <v>3</v>
      </c>
      <c r="J22" s="20">
        <f t="shared" ref="J22" si="8">STDEV(E22:G22)</f>
        <v>81.688432473637292</v>
      </c>
      <c r="K22" s="20">
        <f t="shared" ref="K22" si="9">J22/H22*100</f>
        <v>2.6427833216964505</v>
      </c>
      <c r="L22" s="20" t="str">
        <f t="shared" ref="L22" si="10">IF(K22&lt;33,"ОДНОРОДНЫЕ","НЕОДНОРОДНЫЕ")</f>
        <v>ОДНОРОДНЫЕ</v>
      </c>
      <c r="M22" s="22">
        <f>D22*H22</f>
        <v>6182</v>
      </c>
    </row>
    <row r="23" spans="1:15" x14ac:dyDescent="0.25">
      <c r="A23" s="4"/>
      <c r="B23" s="31"/>
      <c r="C23" s="24"/>
      <c r="D23" s="32"/>
      <c r="E23" s="17">
        <f>SUMPRODUCT($D$20:$D$22,E20:E22)</f>
        <v>1292500</v>
      </c>
      <c r="F23" s="27">
        <f t="shared" ref="F23:G23" si="11">SUMPRODUCT($D$20:$D$22,F20:F22)</f>
        <v>1347366</v>
      </c>
      <c r="G23" s="27">
        <f t="shared" si="11"/>
        <v>1324230</v>
      </c>
      <c r="H23" s="15"/>
      <c r="I23" s="12"/>
      <c r="J23" s="12"/>
      <c r="K23" s="12"/>
      <c r="L23" s="12"/>
      <c r="M23" s="3">
        <f>SUM(M20:M22)</f>
        <v>1321365.3333333333</v>
      </c>
    </row>
    <row r="25" spans="1:15" x14ac:dyDescent="0.25">
      <c r="A25" s="38" t="s">
        <v>20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5" x14ac:dyDescent="0.25">
      <c r="A26" s="39" t="s">
        <v>19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5" ht="15" customHeight="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</row>
    <row r="28" spans="1:15" s="6" customFormat="1" ht="29.25" customHeight="1" x14ac:dyDescent="0.25">
      <c r="A28" s="34" t="s">
        <v>32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5"/>
      <c r="O28" s="5"/>
    </row>
    <row r="30" spans="1:15" x14ac:dyDescent="0.25">
      <c r="J30" s="9"/>
    </row>
    <row r="34" spans="12:12" x14ac:dyDescent="0.25">
      <c r="L34" s="9"/>
    </row>
  </sheetData>
  <mergeCells count="18">
    <mergeCell ref="B18:B19"/>
    <mergeCell ref="C18:D18"/>
    <mergeCell ref="E3:M3"/>
    <mergeCell ref="A28:M28"/>
    <mergeCell ref="A27:M27"/>
    <mergeCell ref="J12:K12"/>
    <mergeCell ref="B14:L14"/>
    <mergeCell ref="A25:M25"/>
    <mergeCell ref="A26:M26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3">
    <cfRule type="containsText" dxfId="11" priority="52" operator="containsText" text="НЕ">
      <formula>NOT(ISERROR(SEARCH("НЕ",L23)))</formula>
    </cfRule>
    <cfRule type="containsText" dxfId="10" priority="53" operator="containsText" text="ОДНОРОДНЫЕ">
      <formula>NOT(ISERROR(SEARCH("ОДНОРОДНЫЕ",L23)))</formula>
    </cfRule>
    <cfRule type="containsText" dxfId="9" priority="54" operator="containsText" text="НЕОДНОРОДНЫЕ">
      <formula>NOT(ISERROR(SEARCH("НЕОДНОРОДНЫЕ",L23)))</formula>
    </cfRule>
  </conditionalFormatting>
  <conditionalFormatting sqref="L23">
    <cfRule type="containsText" dxfId="8" priority="49" operator="containsText" text="НЕОДНОРОДНЫЕ">
      <formula>NOT(ISERROR(SEARCH("НЕОДНОРОДНЫЕ",L23)))</formula>
    </cfRule>
    <cfRule type="containsText" dxfId="7" priority="50" operator="containsText" text="ОДНОРОДНЫЕ">
      <formula>NOT(ISERROR(SEARCH("ОДНОРОДНЫЕ",L23)))</formula>
    </cfRule>
    <cfRule type="containsText" dxfId="6" priority="51" operator="containsText" text="НЕОДНОРОДНЫЕ">
      <formula>NOT(ISERROR(SEARCH("НЕОДНОРОДНЫЕ",L23)))</formula>
    </cfRule>
  </conditionalFormatting>
  <conditionalFormatting sqref="L20:L22">
    <cfRule type="containsText" dxfId="5" priority="4" operator="containsText" text="НЕ">
      <formula>NOT(ISERROR(SEARCH("НЕ",L20)))</formula>
    </cfRule>
    <cfRule type="containsText" dxfId="4" priority="5" operator="containsText" text="ОДНОРОДНЫЕ">
      <formula>NOT(ISERROR(SEARCH("ОДНОРОДНЫЕ",L20)))</formula>
    </cfRule>
    <cfRule type="containsText" dxfId="3" priority="6" operator="containsText" text="НЕОДНОРОДНЫЕ">
      <formula>NOT(ISERROR(SEARCH("НЕОДНОРОДНЫЕ",L20)))</formula>
    </cfRule>
  </conditionalFormatting>
  <conditionalFormatting sqref="L20:L22">
    <cfRule type="containsText" dxfId="2" priority="1" operator="containsText" text="НЕОДНОРОДНЫЕ">
      <formula>NOT(ISERROR(SEARCH("НЕОДНОРОДНЫЕ",L20)))</formula>
    </cfRule>
    <cfRule type="containsText" dxfId="1" priority="2" operator="containsText" text="ОДНОРОДНЫЕ">
      <formula>NOT(ISERROR(SEARCH("ОДНОРОДНЫЕ",L20)))</formula>
    </cfRule>
    <cfRule type="containsText" dxfId="0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2023-12-18T07:25:29Z</dcterms:modified>
</cp:coreProperties>
</file>