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35" i="1" l="1"/>
  <c r="F35" i="1"/>
  <c r="E35" i="1"/>
  <c r="J34" i="1" l="1"/>
  <c r="O34" i="1" s="1"/>
  <c r="K34" i="1"/>
  <c r="L34" i="1"/>
  <c r="M34" i="1" l="1"/>
  <c r="N34" i="1" s="1"/>
  <c r="L33" i="1"/>
  <c r="K33" i="1"/>
  <c r="J33" i="1"/>
  <c r="O33" i="1" s="1"/>
  <c r="L32" i="1"/>
  <c r="K32" i="1"/>
  <c r="J32" i="1"/>
  <c r="O32" i="1" s="1"/>
  <c r="L31" i="1"/>
  <c r="K31" i="1"/>
  <c r="J31" i="1"/>
  <c r="O31" i="1" s="1"/>
  <c r="L30" i="1"/>
  <c r="K30" i="1"/>
  <c r="J30" i="1"/>
  <c r="O30" i="1" s="1"/>
  <c r="L29" i="1"/>
  <c r="K29" i="1"/>
  <c r="J29" i="1"/>
  <c r="O29" i="1" s="1"/>
  <c r="L28" i="1"/>
  <c r="K28" i="1"/>
  <c r="J28" i="1"/>
  <c r="O28" i="1" s="1"/>
  <c r="L27" i="1"/>
  <c r="K27" i="1"/>
  <c r="J27" i="1"/>
  <c r="O27" i="1" s="1"/>
  <c r="L26" i="1"/>
  <c r="K26" i="1"/>
  <c r="J26" i="1"/>
  <c r="O26" i="1" s="1"/>
  <c r="L25" i="1"/>
  <c r="K25" i="1"/>
  <c r="J25" i="1"/>
  <c r="O25" i="1" s="1"/>
  <c r="L24" i="1"/>
  <c r="K24" i="1"/>
  <c r="J24" i="1"/>
  <c r="O24" i="1" s="1"/>
  <c r="J23" i="1"/>
  <c r="O23" i="1" s="1"/>
  <c r="K23" i="1"/>
  <c r="L23" i="1"/>
  <c r="L21" i="1"/>
  <c r="K21" i="1"/>
  <c r="J21" i="1"/>
  <c r="O21" i="1" s="1"/>
  <c r="J22" i="1"/>
  <c r="O22" i="1" s="1"/>
  <c r="K22" i="1"/>
  <c r="L22" i="1"/>
  <c r="J20" i="1"/>
  <c r="O20" i="1" s="1"/>
  <c r="L20" i="1"/>
  <c r="K20" i="1"/>
  <c r="L19" i="1"/>
  <c r="K19" i="1"/>
  <c r="J19" i="1"/>
  <c r="M25" i="1" l="1"/>
  <c r="N25" i="1" s="1"/>
  <c r="M29" i="1"/>
  <c r="N29" i="1" s="1"/>
  <c r="M33" i="1"/>
  <c r="N33" i="1" s="1"/>
  <c r="M30" i="1"/>
  <c r="N30" i="1" s="1"/>
  <c r="M26" i="1"/>
  <c r="N26" i="1" s="1"/>
  <c r="M32" i="1"/>
  <c r="N32" i="1" s="1"/>
  <c r="M24" i="1"/>
  <c r="N24" i="1" s="1"/>
  <c r="M28" i="1"/>
  <c r="N28" i="1" s="1"/>
  <c r="M27" i="1"/>
  <c r="N27" i="1" s="1"/>
  <c r="M31" i="1"/>
  <c r="N31" i="1" s="1"/>
  <c r="M23" i="1"/>
  <c r="N23" i="1" s="1"/>
  <c r="M22" i="1"/>
  <c r="N22" i="1" s="1"/>
  <c r="M21" i="1"/>
  <c r="N21" i="1" s="1"/>
  <c r="M19" i="1"/>
  <c r="N19" i="1" s="1"/>
  <c r="O19" i="1"/>
  <c r="M20" i="1"/>
  <c r="N20" i="1" s="1"/>
  <c r="C16" i="1" l="1"/>
  <c r="O35" i="1"/>
</calcChain>
</file>

<file path=xl/sharedStrings.xml><?xml version="1.0" encoding="utf-8"?>
<sst xmlns="http://schemas.openxmlformats.org/spreadsheetml/2006/main" count="72" uniqueCount="53">
  <si>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</si>
  <si>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</si>
  <si>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</si>
  <si>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</si>
  <si>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</si>
  <si>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</si>
  <si>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</si>
  <si>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</si>
  <si>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</si>
  <si>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</si>
  <si>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</si>
  <si>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</si>
  <si>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</si>
  <si>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</si>
  <si>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</si>
  <si>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</si>
  <si>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</si>
  <si>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</si>
  <si>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</si>
  <si>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</si>
  <si>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</si>
  <si>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</si>
  <si>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</si>
  <si>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</si>
  <si>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</si>
  <si>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</si>
  <si>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</si>
  <si>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усл.ед</t>
  </si>
  <si>
    <t>Приложение № 4</t>
  </si>
  <si>
    <t>к Извещению о проведении закупки</t>
  </si>
  <si>
    <t>путем запроса котировок в электронной форме</t>
  </si>
  <si>
    <t>Шиномонтаж R-13</t>
  </si>
  <si>
    <t>Шиномонтаж R-14</t>
  </si>
  <si>
    <t>Шиномонтаж R-15</t>
  </si>
  <si>
    <t>Шиномонтаж R-16</t>
  </si>
  <si>
    <t>Балансировка R-13</t>
  </si>
  <si>
    <t>Балансировка R-14</t>
  </si>
  <si>
    <t>Балансировка R-15</t>
  </si>
  <si>
    <t>Балансировка R-16</t>
  </si>
  <si>
    <t>Монтаж, демонтаж колеса R-13</t>
  </si>
  <si>
    <t>Монтаж, демонтаж колеса R-14</t>
  </si>
  <si>
    <t>Монтаж, демонтаж колеса R-15</t>
  </si>
  <si>
    <t>Монтаж, демонтаж колеса R-16</t>
  </si>
  <si>
    <t>Ремонт бескамерного колеса жгутом R-13</t>
  </si>
  <si>
    <t>Ремонт бескамерного колеса жгутом R-14</t>
  </si>
  <si>
    <t>Ремонт бескамерного колеса жгутом R-15</t>
  </si>
  <si>
    <t>Ремонт бескамерного колеса жгутом R-16</t>
  </si>
  <si>
    <t xml:space="preserve">на оказание шиномонтажных услуг </t>
  </si>
  <si>
    <t>№ 317-23</t>
  </si>
  <si>
    <t>КП вх.4483-12/23 от 06.12.2023</t>
  </si>
  <si>
    <t>КП вх.4482-12/23 от 06.12.2023</t>
  </si>
  <si>
    <t>КП вх.4481-12/23 от 06.12.2023</t>
  </si>
  <si>
    <t>Исходя из имеющегося у Заказчика объёма финансового обеспечения для осуществления закупки НМЦД устанавливается в размере 102990 руб. (сто две тысячи девятьсот девяносто рублей 00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</si>
</sst>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topLeftCell="A16" zoomScale="85" zoomScaleNormal="85" zoomScalePageLayoutView="70" workbookViewId="0">
      <selection activeCell="D19" sqref="D19:E34"/>
    </sheetView>
  </sheetViews>
  <sheetFormatPr defaultRowHeight="15" x14ac:dyDescent="0.25"/>
  <cols>
    <col min="1" max="1" width="9.140625" style="5"/>
    <col min="2" max="2" width="39.28515625" style="5" customWidth="1"/>
    <col min="3" max="4" width="9.140625" style="5"/>
    <col min="5" max="7" width="16.2851562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5" customWidth="1"/>
    <col min="12" max="12" width="12.5703125" style="5" customWidth="1"/>
    <col min="13" max="13" width="10.28515625" style="5" customWidth="1"/>
    <col min="14" max="14" width="18.28515625" style="5" customWidth="1"/>
    <col min="15" max="15" width="13.28515625" style="1" customWidth="1"/>
    <col min="16" max="16384" width="9.140625" style="4"/>
  </cols>
  <sheetData>
    <row r="1" spans="1:15" x14ac:dyDescent="0.25">
      <c r="O1" s="14" t="s">
        <v>28</v>
      </c>
    </row>
    <row r="2" spans="1:15" ht="14.45" customHeight="1" x14ac:dyDescent="0.25">
      <c r="O2" s="14" t="s">
        <v>29</v>
      </c>
    </row>
    <row r="3" spans="1:15" x14ac:dyDescent="0.25">
      <c r="O3" s="14" t="s">
        <v>47</v>
      </c>
    </row>
    <row r="4" spans="1:15" ht="14.45" customHeight="1" x14ac:dyDescent="0.25">
      <c r="O4" s="14" t="s">
        <v>30</v>
      </c>
    </row>
    <row r="5" spans="1:15" ht="14.45" customHeight="1" x14ac:dyDescent="0.2">
      <c r="O5" s="15" t="s">
        <v>48</v>
      </c>
    </row>
    <row r="8" spans="1:15" x14ac:dyDescent="0.25">
      <c r="O8" s="2" t="s">
        <v>16</v>
      </c>
    </row>
    <row r="9" spans="1:15" x14ac:dyDescent="0.25">
      <c r="O9" s="3" t="s">
        <v>21</v>
      </c>
    </row>
    <row r="10" spans="1:15" x14ac:dyDescent="0.25">
      <c r="O10" s="3" t="s">
        <v>17</v>
      </c>
    </row>
    <row r="12" spans="1:15" ht="28.9" customHeight="1" x14ac:dyDescent="0.25">
      <c r="L12" s="20" t="s">
        <v>20</v>
      </c>
      <c r="M12" s="20"/>
      <c r="O12" s="1" t="s">
        <v>18</v>
      </c>
    </row>
    <row r="14" spans="1:15" x14ac:dyDescent="0.25">
      <c r="B14" s="20" t="s">
        <v>19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6" spans="1:15" s="5" customFormat="1" ht="47.25" customHeight="1" x14ac:dyDescent="0.25">
      <c r="A16" s="23" t="s">
        <v>14</v>
      </c>
      <c r="B16" s="24"/>
      <c r="C16" s="25">
        <f>SUMIF(O19:O34,"&gt;0")</f>
        <v>105033.33333333334</v>
      </c>
      <c r="D16" s="24"/>
      <c r="E16" s="7" t="s">
        <v>49</v>
      </c>
      <c r="F16" s="7" t="s">
        <v>50</v>
      </c>
      <c r="G16" s="7" t="s">
        <v>51</v>
      </c>
      <c r="H16" s="6"/>
      <c r="I16" s="7"/>
      <c r="J16" s="7"/>
      <c r="K16" s="8"/>
      <c r="L16" s="8"/>
      <c r="M16" s="8"/>
      <c r="N16" s="8"/>
      <c r="O16" s="7"/>
    </row>
    <row r="17" spans="1:15" s="5" customFormat="1" ht="30" customHeight="1" x14ac:dyDescent="0.25">
      <c r="A17" s="18" t="s">
        <v>0</v>
      </c>
      <c r="B17" s="18" t="s">
        <v>1</v>
      </c>
      <c r="C17" s="18" t="s">
        <v>2</v>
      </c>
      <c r="D17" s="18"/>
      <c r="E17" s="7" t="s">
        <v>5</v>
      </c>
      <c r="F17" s="7" t="s">
        <v>7</v>
      </c>
      <c r="G17" s="7" t="s">
        <v>8</v>
      </c>
      <c r="H17" s="7" t="s">
        <v>22</v>
      </c>
      <c r="I17" s="7" t="s">
        <v>23</v>
      </c>
      <c r="J17" s="26" t="s">
        <v>15</v>
      </c>
      <c r="K17" s="18" t="s">
        <v>11</v>
      </c>
      <c r="L17" s="18" t="s">
        <v>12</v>
      </c>
      <c r="M17" s="18" t="s">
        <v>13</v>
      </c>
      <c r="N17" s="18" t="s">
        <v>9</v>
      </c>
      <c r="O17" s="22" t="s">
        <v>10</v>
      </c>
    </row>
    <row r="18" spans="1:15" s="5" customFormat="1" ht="30" x14ac:dyDescent="0.25">
      <c r="A18" s="18"/>
      <c r="B18" s="19"/>
      <c r="C18" s="8" t="s">
        <v>3</v>
      </c>
      <c r="D18" s="8" t="s">
        <v>4</v>
      </c>
      <c r="E18" s="7" t="s">
        <v>6</v>
      </c>
      <c r="F18" s="7" t="s">
        <v>6</v>
      </c>
      <c r="G18" s="7" t="s">
        <v>6</v>
      </c>
      <c r="H18" s="7" t="s">
        <v>6</v>
      </c>
      <c r="I18" s="7" t="s">
        <v>6</v>
      </c>
      <c r="J18" s="27"/>
      <c r="K18" s="18"/>
      <c r="L18" s="18"/>
      <c r="M18" s="18"/>
      <c r="N18" s="18"/>
      <c r="O18" s="22"/>
    </row>
    <row r="19" spans="1:15" s="5" customFormat="1" x14ac:dyDescent="0.25">
      <c r="A19" s="9">
        <v>1</v>
      </c>
      <c r="B19" s="16" t="s">
        <v>31</v>
      </c>
      <c r="C19" s="17" t="s">
        <v>27</v>
      </c>
      <c r="D19" s="10">
        <v>10</v>
      </c>
      <c r="E19" s="7">
        <v>49</v>
      </c>
      <c r="F19" s="7">
        <v>50</v>
      </c>
      <c r="G19" s="7">
        <v>53</v>
      </c>
      <c r="H19" s="7"/>
      <c r="I19" s="7"/>
      <c r="J19" s="7">
        <f t="shared" ref="J19:J21" si="0">AVERAGE(E19:I19)</f>
        <v>50.666666666666664</v>
      </c>
      <c r="K19" s="8">
        <f t="shared" ref="K19:K21" si="1">COUNT(E19:I19)</f>
        <v>3</v>
      </c>
      <c r="L19" s="8">
        <f t="shared" ref="L19:L21" si="2">STDEV(E19:I19)</f>
        <v>2.0816659994661326</v>
      </c>
      <c r="M19" s="8">
        <f t="shared" ref="M19:M21" si="3">L19/J19*100</f>
        <v>4.1085513147357879</v>
      </c>
      <c r="N19" s="8" t="str">
        <f t="shared" ref="N19:N21" si="4">IF(M19&lt;33,"ОДНОРОДНЫЕ","НЕОДНОРОДНЫЕ")</f>
        <v>ОДНОРОДНЫЕ</v>
      </c>
      <c r="O19" s="7">
        <f t="shared" ref="O19:O21" si="5">D19*J19</f>
        <v>506.66666666666663</v>
      </c>
    </row>
    <row r="20" spans="1:15" s="5" customFormat="1" x14ac:dyDescent="0.25">
      <c r="A20" s="9">
        <v>2</v>
      </c>
      <c r="B20" s="16" t="s">
        <v>32</v>
      </c>
      <c r="C20" s="17" t="s">
        <v>27</v>
      </c>
      <c r="D20" s="10">
        <v>80</v>
      </c>
      <c r="E20" s="7">
        <v>79</v>
      </c>
      <c r="F20" s="7">
        <v>80</v>
      </c>
      <c r="G20" s="7">
        <v>81</v>
      </c>
      <c r="H20" s="7"/>
      <c r="I20" s="7"/>
      <c r="J20" s="7">
        <f t="shared" si="0"/>
        <v>80</v>
      </c>
      <c r="K20" s="8">
        <f t="shared" si="1"/>
        <v>3</v>
      </c>
      <c r="L20" s="8">
        <f t="shared" si="2"/>
        <v>1</v>
      </c>
      <c r="M20" s="8">
        <f t="shared" si="3"/>
        <v>1.25</v>
      </c>
      <c r="N20" s="8" t="str">
        <f t="shared" si="4"/>
        <v>ОДНОРОДНЫЕ</v>
      </c>
      <c r="O20" s="7">
        <f t="shared" si="5"/>
        <v>6400</v>
      </c>
    </row>
    <row r="21" spans="1:15" s="5" customFormat="1" x14ac:dyDescent="0.25">
      <c r="A21" s="9">
        <v>3</v>
      </c>
      <c r="B21" s="16" t="s">
        <v>33</v>
      </c>
      <c r="C21" s="17" t="s">
        <v>27</v>
      </c>
      <c r="D21" s="10">
        <v>90</v>
      </c>
      <c r="E21" s="7">
        <v>119</v>
      </c>
      <c r="F21" s="7">
        <v>120</v>
      </c>
      <c r="G21" s="7">
        <v>119</v>
      </c>
      <c r="H21" s="7"/>
      <c r="I21" s="7"/>
      <c r="J21" s="7">
        <f t="shared" si="0"/>
        <v>119.33333333333333</v>
      </c>
      <c r="K21" s="8">
        <f t="shared" si="1"/>
        <v>3</v>
      </c>
      <c r="L21" s="8">
        <f t="shared" si="2"/>
        <v>0.57735026918962573</v>
      </c>
      <c r="M21" s="8">
        <f t="shared" si="3"/>
        <v>0.48381307473990987</v>
      </c>
      <c r="N21" s="8" t="str">
        <f t="shared" si="4"/>
        <v>ОДНОРОДНЫЕ</v>
      </c>
      <c r="O21" s="7">
        <f t="shared" si="5"/>
        <v>10740</v>
      </c>
    </row>
    <row r="22" spans="1:15" s="5" customFormat="1" x14ac:dyDescent="0.25">
      <c r="A22" s="9">
        <v>4</v>
      </c>
      <c r="B22" s="16" t="s">
        <v>34</v>
      </c>
      <c r="C22" s="17" t="s">
        <v>27</v>
      </c>
      <c r="D22" s="10">
        <v>100</v>
      </c>
      <c r="E22" s="7">
        <v>140</v>
      </c>
      <c r="F22" s="7">
        <v>150</v>
      </c>
      <c r="G22" s="7">
        <v>160</v>
      </c>
      <c r="H22" s="7"/>
      <c r="I22" s="7"/>
      <c r="J22" s="7">
        <f>AVERAGE(E22:I22)</f>
        <v>150</v>
      </c>
      <c r="K22" s="8">
        <f>COUNT(E22:I22)</f>
        <v>3</v>
      </c>
      <c r="L22" s="8">
        <f>STDEV(E22:I22)</f>
        <v>10</v>
      </c>
      <c r="M22" s="8">
        <f>L22/J22*100</f>
        <v>6.666666666666667</v>
      </c>
      <c r="N22" s="8" t="str">
        <f>IF(M22&lt;33,"ОДНОРОДНЫЕ","НЕОДНОРОДНЫЕ")</f>
        <v>ОДНОРОДНЫЕ</v>
      </c>
      <c r="O22" s="7">
        <f>D22*J22</f>
        <v>15000</v>
      </c>
    </row>
    <row r="23" spans="1:15" s="5" customFormat="1" x14ac:dyDescent="0.25">
      <c r="A23" s="9">
        <v>5</v>
      </c>
      <c r="B23" s="16" t="s">
        <v>35</v>
      </c>
      <c r="C23" s="17" t="s">
        <v>27</v>
      </c>
      <c r="D23" s="10">
        <v>10</v>
      </c>
      <c r="E23" s="7">
        <v>49</v>
      </c>
      <c r="F23" s="7">
        <v>50</v>
      </c>
      <c r="G23" s="7">
        <v>51</v>
      </c>
      <c r="H23" s="7"/>
      <c r="I23" s="7"/>
      <c r="J23" s="7">
        <f>AVERAGE(E23:I23)</f>
        <v>50</v>
      </c>
      <c r="K23" s="8">
        <f>COUNT(E23:I23)</f>
        <v>3</v>
      </c>
      <c r="L23" s="8">
        <f>STDEV(E23:I23)</f>
        <v>1</v>
      </c>
      <c r="M23" s="8">
        <f>L23/J23*100</f>
        <v>2</v>
      </c>
      <c r="N23" s="8" t="str">
        <f>IF(M23&lt;33,"ОДНОРОДНЫЕ","НЕОДНОРОДНЫЕ")</f>
        <v>ОДНОРОДНЫЕ</v>
      </c>
      <c r="O23" s="7">
        <f>D23*J23</f>
        <v>500</v>
      </c>
    </row>
    <row r="24" spans="1:15" s="5" customFormat="1" x14ac:dyDescent="0.25">
      <c r="A24" s="9">
        <v>6</v>
      </c>
      <c r="B24" s="16" t="s">
        <v>36</v>
      </c>
      <c r="C24" s="17" t="s">
        <v>27</v>
      </c>
      <c r="D24" s="10">
        <v>80</v>
      </c>
      <c r="E24" s="7">
        <v>79</v>
      </c>
      <c r="F24" s="7">
        <v>81</v>
      </c>
      <c r="G24" s="7">
        <v>80</v>
      </c>
      <c r="H24" s="7"/>
      <c r="I24" s="7"/>
      <c r="J24" s="7">
        <f t="shared" ref="J24:J26" si="6">AVERAGE(E24:I24)</f>
        <v>80</v>
      </c>
      <c r="K24" s="8">
        <f t="shared" ref="K24:K26" si="7">COUNT(E24:I24)</f>
        <v>3</v>
      </c>
      <c r="L24" s="8">
        <f t="shared" ref="L24:L26" si="8">STDEV(E24:I24)</f>
        <v>1</v>
      </c>
      <c r="M24" s="8">
        <f t="shared" ref="M24:M26" si="9">L24/J24*100</f>
        <v>1.25</v>
      </c>
      <c r="N24" s="8" t="str">
        <f t="shared" ref="N24:N26" si="10">IF(M24&lt;33,"ОДНОРОДНЫЕ","НЕОДНОРОДНЫЕ")</f>
        <v>ОДНОРОДНЫЕ</v>
      </c>
      <c r="O24" s="7">
        <f t="shared" ref="O24:O26" si="11">D24*J24</f>
        <v>6400</v>
      </c>
    </row>
    <row r="25" spans="1:15" s="5" customFormat="1" x14ac:dyDescent="0.25">
      <c r="A25" s="9">
        <v>7</v>
      </c>
      <c r="B25" s="16" t="s">
        <v>37</v>
      </c>
      <c r="C25" s="17" t="s">
        <v>27</v>
      </c>
      <c r="D25" s="10">
        <v>90</v>
      </c>
      <c r="E25" s="7">
        <v>119</v>
      </c>
      <c r="F25" s="7">
        <v>120</v>
      </c>
      <c r="G25" s="7">
        <v>120</v>
      </c>
      <c r="H25" s="7"/>
      <c r="I25" s="7"/>
      <c r="J25" s="7">
        <f t="shared" si="6"/>
        <v>119.66666666666667</v>
      </c>
      <c r="K25" s="8">
        <f t="shared" si="7"/>
        <v>3</v>
      </c>
      <c r="L25" s="8">
        <f t="shared" si="8"/>
        <v>0.57735026918962573</v>
      </c>
      <c r="M25" s="8">
        <f t="shared" si="9"/>
        <v>0.48246540600804372</v>
      </c>
      <c r="N25" s="8" t="str">
        <f t="shared" si="10"/>
        <v>ОДНОРОДНЫЕ</v>
      </c>
      <c r="O25" s="7">
        <f t="shared" si="11"/>
        <v>10770</v>
      </c>
    </row>
    <row r="26" spans="1:15" s="5" customFormat="1" x14ac:dyDescent="0.25">
      <c r="A26" s="9">
        <v>8</v>
      </c>
      <c r="B26" s="16" t="s">
        <v>38</v>
      </c>
      <c r="C26" s="17" t="s">
        <v>27</v>
      </c>
      <c r="D26" s="10">
        <v>100</v>
      </c>
      <c r="E26" s="7">
        <v>140</v>
      </c>
      <c r="F26" s="7">
        <v>141</v>
      </c>
      <c r="G26" s="7">
        <v>140</v>
      </c>
      <c r="H26" s="7"/>
      <c r="I26" s="7"/>
      <c r="J26" s="7">
        <f t="shared" si="6"/>
        <v>140.33333333333334</v>
      </c>
      <c r="K26" s="8">
        <f t="shared" si="7"/>
        <v>3</v>
      </c>
      <c r="L26" s="8">
        <f t="shared" si="8"/>
        <v>0.57735026918962584</v>
      </c>
      <c r="M26" s="8">
        <f t="shared" si="9"/>
        <v>0.41141349348429396</v>
      </c>
      <c r="N26" s="8" t="str">
        <f t="shared" si="10"/>
        <v>ОДНОРОДНЫЕ</v>
      </c>
      <c r="O26" s="7">
        <f t="shared" si="11"/>
        <v>14033.333333333334</v>
      </c>
    </row>
    <row r="27" spans="1:15" s="5" customFormat="1" x14ac:dyDescent="0.25">
      <c r="A27" s="9">
        <v>9</v>
      </c>
      <c r="B27" s="16" t="s">
        <v>39</v>
      </c>
      <c r="C27" s="17" t="s">
        <v>27</v>
      </c>
      <c r="D27" s="10">
        <v>10</v>
      </c>
      <c r="E27" s="7">
        <v>49</v>
      </c>
      <c r="F27" s="7">
        <v>50</v>
      </c>
      <c r="G27" s="7">
        <v>50</v>
      </c>
      <c r="H27" s="7"/>
      <c r="I27" s="7"/>
      <c r="J27" s="7">
        <f>AVERAGE(E27:I27)</f>
        <v>49.666666666666664</v>
      </c>
      <c r="K27" s="8">
        <f>COUNT(E27:I27)</f>
        <v>3</v>
      </c>
      <c r="L27" s="8">
        <f>STDEV(E27:I27)</f>
        <v>0.57735026918962584</v>
      </c>
      <c r="M27" s="8">
        <f>L27/J27*100</f>
        <v>1.1624502064220654</v>
      </c>
      <c r="N27" s="8" t="str">
        <f>IF(M27&lt;33,"ОДНОРОДНЫЕ","НЕОДНОРОДНЫЕ")</f>
        <v>ОДНОРОДНЫЕ</v>
      </c>
      <c r="O27" s="7">
        <f>D27*J27</f>
        <v>496.66666666666663</v>
      </c>
    </row>
    <row r="28" spans="1:15" s="5" customFormat="1" x14ac:dyDescent="0.25">
      <c r="A28" s="9">
        <v>10</v>
      </c>
      <c r="B28" s="16" t="s">
        <v>40</v>
      </c>
      <c r="C28" s="17" t="s">
        <v>27</v>
      </c>
      <c r="D28" s="10">
        <v>80</v>
      </c>
      <c r="E28" s="7">
        <v>79</v>
      </c>
      <c r="F28" s="7">
        <v>80</v>
      </c>
      <c r="G28" s="7">
        <v>85</v>
      </c>
      <c r="H28" s="7"/>
      <c r="I28" s="7"/>
      <c r="J28" s="7">
        <f t="shared" ref="J28" si="12">AVERAGE(E28:I28)</f>
        <v>81.333333333333329</v>
      </c>
      <c r="K28" s="8">
        <f t="shared" ref="K28" si="13">COUNT(E28:I28)</f>
        <v>3</v>
      </c>
      <c r="L28" s="8">
        <f t="shared" ref="L28" si="14">STDEV(E28:I28)</f>
        <v>3.214550253664318</v>
      </c>
      <c r="M28" s="8">
        <f t="shared" ref="M28" si="15">L28/J28*100</f>
        <v>3.9523158856528502</v>
      </c>
      <c r="N28" s="8" t="str">
        <f t="shared" ref="N28" si="16">IF(M28&lt;33,"ОДНОРОДНЫЕ","НЕОДНОРОДНЫЕ")</f>
        <v>ОДНОРОДНЫЕ</v>
      </c>
      <c r="O28" s="7">
        <f t="shared" ref="O28" si="17">D28*J28</f>
        <v>6506.6666666666661</v>
      </c>
    </row>
    <row r="29" spans="1:15" s="5" customFormat="1" x14ac:dyDescent="0.25">
      <c r="A29" s="9">
        <v>11</v>
      </c>
      <c r="B29" s="16" t="s">
        <v>41</v>
      </c>
      <c r="C29" s="17" t="s">
        <v>27</v>
      </c>
      <c r="D29" s="10">
        <v>90</v>
      </c>
      <c r="E29" s="7">
        <v>119</v>
      </c>
      <c r="F29" s="7">
        <v>120</v>
      </c>
      <c r="G29" s="7">
        <v>121</v>
      </c>
      <c r="H29" s="7"/>
      <c r="I29" s="7"/>
      <c r="J29" s="7">
        <f>AVERAGE(E29:I29)</f>
        <v>120</v>
      </c>
      <c r="K29" s="8">
        <f>COUNT(E29:I29)</f>
        <v>3</v>
      </c>
      <c r="L29" s="8">
        <f>STDEV(E29:I29)</f>
        <v>1</v>
      </c>
      <c r="M29" s="8">
        <f>L29/J29*100</f>
        <v>0.83333333333333337</v>
      </c>
      <c r="N29" s="8" t="str">
        <f>IF(M29&lt;33,"ОДНОРОДНЫЕ","НЕОДНОРОДНЫЕ")</f>
        <v>ОДНОРОДНЫЕ</v>
      </c>
      <c r="O29" s="7">
        <f>D29*J29</f>
        <v>10800</v>
      </c>
    </row>
    <row r="30" spans="1:15" s="5" customFormat="1" x14ac:dyDescent="0.25">
      <c r="A30" s="9">
        <v>12</v>
      </c>
      <c r="B30" s="16" t="s">
        <v>42</v>
      </c>
      <c r="C30" s="17" t="s">
        <v>27</v>
      </c>
      <c r="D30" s="10">
        <v>100</v>
      </c>
      <c r="E30" s="7">
        <v>139</v>
      </c>
      <c r="F30" s="7">
        <v>140</v>
      </c>
      <c r="G30" s="7">
        <v>145</v>
      </c>
      <c r="H30" s="7"/>
      <c r="I30" s="7"/>
      <c r="J30" s="7">
        <f t="shared" ref="J30" si="18">AVERAGE(E30:I30)</f>
        <v>141.33333333333334</v>
      </c>
      <c r="K30" s="8">
        <f t="shared" ref="K30" si="19">COUNT(E30:I30)</f>
        <v>3</v>
      </c>
      <c r="L30" s="8">
        <f t="shared" ref="L30" si="20">STDEV(E30:I30)</f>
        <v>3.2145502536643185</v>
      </c>
      <c r="M30" s="8">
        <f t="shared" ref="M30" si="21">L30/J30*100</f>
        <v>2.2744459341964518</v>
      </c>
      <c r="N30" s="8" t="str">
        <f t="shared" ref="N30" si="22">IF(M30&lt;33,"ОДНОРОДНЫЕ","НЕОДНОРОДНЫЕ")</f>
        <v>ОДНОРОДНЫЕ</v>
      </c>
      <c r="O30" s="7">
        <f t="shared" ref="O30" si="23">D30*J30</f>
        <v>14133.333333333334</v>
      </c>
    </row>
    <row r="31" spans="1:15" s="5" customFormat="1" ht="30" x14ac:dyDescent="0.25">
      <c r="A31" s="9">
        <v>13</v>
      </c>
      <c r="B31" s="16" t="s">
        <v>43</v>
      </c>
      <c r="C31" s="17" t="s">
        <v>27</v>
      </c>
      <c r="D31" s="10">
        <v>10</v>
      </c>
      <c r="E31" s="7">
        <v>18</v>
      </c>
      <c r="F31" s="7">
        <v>19</v>
      </c>
      <c r="G31" s="7">
        <v>20</v>
      </c>
      <c r="H31" s="7"/>
      <c r="I31" s="7"/>
      <c r="J31" s="7">
        <f>AVERAGE(E31:I31)</f>
        <v>19</v>
      </c>
      <c r="K31" s="8">
        <f>COUNT(E31:I31)</f>
        <v>3</v>
      </c>
      <c r="L31" s="8">
        <f>STDEV(E31:I31)</f>
        <v>1</v>
      </c>
      <c r="M31" s="8">
        <f>L31/J31*100</f>
        <v>5.2631578947368416</v>
      </c>
      <c r="N31" s="8" t="str">
        <f>IF(M31&lt;33,"ОДНОРОДНЫЕ","НЕОДНОРОДНЫЕ")</f>
        <v>ОДНОРОДНЫЕ</v>
      </c>
      <c r="O31" s="7">
        <f>D31*J31</f>
        <v>190</v>
      </c>
    </row>
    <row r="32" spans="1:15" s="5" customFormat="1" ht="30" x14ac:dyDescent="0.25">
      <c r="A32" s="9">
        <v>14</v>
      </c>
      <c r="B32" s="16" t="s">
        <v>44</v>
      </c>
      <c r="C32" s="17" t="s">
        <v>27</v>
      </c>
      <c r="D32" s="10">
        <v>80</v>
      </c>
      <c r="E32" s="7">
        <v>23</v>
      </c>
      <c r="F32" s="7">
        <v>25</v>
      </c>
      <c r="G32" s="7">
        <v>24</v>
      </c>
      <c r="H32" s="7"/>
      <c r="I32" s="7"/>
      <c r="J32" s="7">
        <f t="shared" ref="J32" si="24">AVERAGE(E32:I32)</f>
        <v>24</v>
      </c>
      <c r="K32" s="8">
        <f t="shared" ref="K32" si="25">COUNT(E32:I32)</f>
        <v>3</v>
      </c>
      <c r="L32" s="8">
        <f t="shared" ref="L32" si="26">STDEV(E32:I32)</f>
        <v>1</v>
      </c>
      <c r="M32" s="8">
        <f t="shared" ref="M32" si="27">L32/J32*100</f>
        <v>4.1666666666666661</v>
      </c>
      <c r="N32" s="8" t="str">
        <f t="shared" ref="N32" si="28">IF(M32&lt;33,"ОДНОРОДНЫЕ","НЕОДНОРОДНЫЕ")</f>
        <v>ОДНОРОДНЫЕ</v>
      </c>
      <c r="O32" s="7">
        <f t="shared" ref="O32" si="29">D32*J32</f>
        <v>1920</v>
      </c>
    </row>
    <row r="33" spans="1:15" s="5" customFormat="1" ht="30" x14ac:dyDescent="0.25">
      <c r="A33" s="9">
        <v>15</v>
      </c>
      <c r="B33" s="16" t="s">
        <v>45</v>
      </c>
      <c r="C33" s="17" t="s">
        <v>27</v>
      </c>
      <c r="D33" s="10">
        <v>90</v>
      </c>
      <c r="E33" s="7">
        <v>29</v>
      </c>
      <c r="F33" s="7">
        <v>30</v>
      </c>
      <c r="G33" s="7">
        <v>30</v>
      </c>
      <c r="H33" s="7"/>
      <c r="I33" s="7"/>
      <c r="J33" s="7">
        <f>AVERAGE(E33:I33)</f>
        <v>29.666666666666668</v>
      </c>
      <c r="K33" s="8">
        <f>COUNT(E33:I33)</f>
        <v>3</v>
      </c>
      <c r="L33" s="8">
        <f>STDEV(E33:I33)</f>
        <v>0.57735026918962584</v>
      </c>
      <c r="M33" s="8">
        <f>L33/J33*100</f>
        <v>1.9461245028863792</v>
      </c>
      <c r="N33" s="8" t="str">
        <f>IF(M33&lt;33,"ОДНОРОДНЫЕ","НЕОДНОРОДНЫЕ")</f>
        <v>ОДНОРОДНЫЕ</v>
      </c>
      <c r="O33" s="7">
        <f>D33*J33</f>
        <v>2670</v>
      </c>
    </row>
    <row r="34" spans="1:15" s="5" customFormat="1" ht="30" x14ac:dyDescent="0.25">
      <c r="A34" s="8">
        <v>16</v>
      </c>
      <c r="B34" s="16" t="s">
        <v>46</v>
      </c>
      <c r="C34" s="8" t="s">
        <v>27</v>
      </c>
      <c r="D34" s="10">
        <v>100</v>
      </c>
      <c r="E34" s="7">
        <v>39</v>
      </c>
      <c r="F34" s="7">
        <v>40</v>
      </c>
      <c r="G34" s="7">
        <v>40</v>
      </c>
      <c r="H34" s="7"/>
      <c r="I34" s="7"/>
      <c r="J34" s="7">
        <f t="shared" ref="J34" si="30">AVERAGE(E34:I34)</f>
        <v>39.666666666666664</v>
      </c>
      <c r="K34" s="8">
        <f t="shared" ref="K34" si="31">COUNT(E34:I34)</f>
        <v>3</v>
      </c>
      <c r="L34" s="8">
        <f t="shared" ref="L34" si="32">STDEV(E34:I34)</f>
        <v>0.57735026918962584</v>
      </c>
      <c r="M34" s="8">
        <f t="shared" ref="M34" si="33">L34/J34*100</f>
        <v>1.4555048803099813</v>
      </c>
      <c r="N34" s="8" t="str">
        <f t="shared" ref="N34" si="34">IF(M34&lt;33,"ОДНОРОДНЫЕ","НЕОДНОРОДНЫЕ")</f>
        <v>ОДНОРОДНЫЕ</v>
      </c>
      <c r="O34" s="7">
        <f t="shared" ref="O34" si="35">D34*J34</f>
        <v>3966.6666666666665</v>
      </c>
    </row>
    <row r="35" spans="1:15" s="5" customFormat="1" ht="14.45" customHeight="1" x14ac:dyDescent="0.25">
      <c r="A35" s="8"/>
      <c r="B35" s="11" t="s">
        <v>25</v>
      </c>
      <c r="C35" s="8"/>
      <c r="D35" s="12"/>
      <c r="E35" s="7">
        <f>SUMPRODUCT(D$19:D$34,E19:E34)</f>
        <v>102990</v>
      </c>
      <c r="F35" s="7">
        <f>SUMPRODUCT(D$19:D$34,F19:F34)</f>
        <v>105170</v>
      </c>
      <c r="G35" s="7">
        <f>SUMPRODUCT(D$19:D$34,G19:G34)</f>
        <v>106940</v>
      </c>
      <c r="H35" s="7"/>
      <c r="I35" s="7"/>
      <c r="J35" s="7"/>
      <c r="K35" s="8"/>
      <c r="L35" s="8"/>
      <c r="M35" s="8"/>
      <c r="N35" s="8"/>
      <c r="O35" s="7">
        <f>SUM(O19:O34)</f>
        <v>105033.33333333334</v>
      </c>
    </row>
    <row r="36" spans="1:15" x14ac:dyDescent="0.25">
      <c r="A36" s="13"/>
    </row>
    <row r="37" spans="1:15" x14ac:dyDescent="0.25">
      <c r="A37" s="21" t="s">
        <v>26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</row>
    <row r="38" spans="1:15" x14ac:dyDescent="0.25">
      <c r="A38" s="21" t="s">
        <v>24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</row>
    <row r="39" spans="1:15" ht="15" customHeight="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</row>
    <row r="40" spans="1:15" x14ac:dyDescent="0.25">
      <c r="A40" s="28" t="s">
        <v>52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</row>
  </sheetData>
  <mergeCells count="17">
    <mergeCell ref="A17:A18"/>
    <mergeCell ref="B17:B18"/>
    <mergeCell ref="C17:D17"/>
    <mergeCell ref="A40:O40"/>
    <mergeCell ref="L12:M12"/>
    <mergeCell ref="B14:N14"/>
    <mergeCell ref="A37:O37"/>
    <mergeCell ref="A38:O38"/>
    <mergeCell ref="A39:O39"/>
    <mergeCell ref="O17:O18"/>
    <mergeCell ref="A16:B16"/>
    <mergeCell ref="C16:D16"/>
    <mergeCell ref="J17:J18"/>
    <mergeCell ref="K17:K18"/>
    <mergeCell ref="L17:L18"/>
    <mergeCell ref="M17:M18"/>
    <mergeCell ref="N17:N18"/>
  </mergeCells>
  <conditionalFormatting sqref="N19:N35">
    <cfRule type="containsText" dxfId="5" priority="10" operator="containsText" text="НЕ">
      <formula>NOT(ISERROR(SEARCH("НЕ",N19)))</formula>
    </cfRule>
    <cfRule type="containsText" dxfId="4" priority="11" operator="containsText" text="ОДНОРОДНЫЕ">
      <formula>NOT(ISERROR(SEARCH("ОДНОРОДНЫЕ",N19)))</formula>
    </cfRule>
    <cfRule type="containsText" dxfId="3" priority="12" operator="containsText" text="НЕОДНОРОДНЫЕ">
      <formula>NOT(ISERROR(SEARCH("НЕОДНОРОДНЫЕ",N19)))</formula>
    </cfRule>
  </conditionalFormatting>
  <conditionalFormatting sqref="N19:N35">
    <cfRule type="containsText" dxfId="2" priority="7" operator="containsText" text="НЕОДНОРОДНЫЕ">
      <formula>NOT(ISERROR(SEARCH("НЕОДНОРОДНЫЕ",N19)))</formula>
    </cfRule>
    <cfRule type="containsText" dxfId="1" priority="8" operator="containsText" text="ОДНОРОДНЫЕ">
      <formula>NOT(ISERROR(SEARCH("ОДНОРОДНЫЕ",N19)))</formula>
    </cfRule>
    <cfRule type="containsText" dxfId="0" priority="9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2023-12-19T05:51:25Z</dcterms:modified>
</cp:coreProperties>
</file>