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F20" i="1"/>
  <c r="E20" i="1"/>
  <c r="G21" i="1" l="1"/>
  <c r="L20" i="1"/>
  <c r="K20" i="1"/>
  <c r="J20" i="1"/>
  <c r="O20" i="1" l="1"/>
  <c r="C17" i="1" s="1"/>
  <c r="E21" i="1"/>
  <c r="F21" i="1"/>
  <c r="M20" i="1"/>
  <c r="N20" i="1" s="1"/>
  <c r="L23" i="1" l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<sst xmlns="http://schemas.openxmlformats.org/spreadsheetml/2006/main" count="43" uniqueCount="39">
  <si>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</si>
  <si>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</si>
  <si>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</si>
  <si>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</si>
  <si>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</si>
  <si>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</si>
  <si>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</si>
  <si>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</si>
  <si>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</si>
  <si>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</si>
  <si>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</si>
  <si>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</si>
  <si>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</si>
  <si>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</si>
  <si>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</si>
  <si>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</si>
  <si>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</si>
  <si>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</si>
  <si>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</si>
  <si>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</si>
  <si>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</si>
  <si>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</si>
  <si>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</si>
  <si>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</si>
  <si>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</si>
  <si>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</si>
  <si>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</si>
  <si>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</si>
  <si>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</si>
  <si>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</si>
  <si>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</si>
  <si>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Техническое обслуживание внутрибольничных систем медицинских газов</t>
  </si>
  <si>
    <t>мес</t>
  </si>
  <si>
    <t>Исходя из имеющегося у Заказчика объёма финансового обеспечения для осуществления закупки НМЦД устанавливается в размере 420590 руб. (четыреста двадцать тысяч пятьсот девяносто рублей 00 копеек)</t>
  </si>
  <si>
    <t>№ 306-23</t>
  </si>
  <si>
    <t xml:space="preserve">на оказание услуг техническому обслуживанию внутрибольничных систем медицинских газов </t>
  </si>
  <si>
    <t>КП вх. 4471-12/23 от 06.12.2023</t>
  </si>
  <si>
    <t>КП вх. 4472-12/23 от 06.12.2023</t>
  </si>
  <si>
    <t>КП вх. 4469-12/23 от 06.12.2023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</si>
</sst>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C30" sqref="C30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2:15" x14ac:dyDescent="0.25">
      <c r="O1" s="13" t="s">
        <v>27</v>
      </c>
    </row>
    <row r="2" spans="2:15" ht="14.45" customHeight="1" x14ac:dyDescent="0.25">
      <c r="O2" s="13" t="s">
        <v>28</v>
      </c>
    </row>
    <row r="3" spans="2:15" x14ac:dyDescent="0.25">
      <c r="O3" s="13" t="s">
        <v>35</v>
      </c>
    </row>
    <row r="4" spans="2:15" ht="14.45" customHeight="1" x14ac:dyDescent="0.25">
      <c r="O4" s="13" t="s">
        <v>30</v>
      </c>
    </row>
    <row r="5" spans="2:15" ht="14.45" customHeight="1" x14ac:dyDescent="0.25">
      <c r="O5" s="13" t="s">
        <v>29</v>
      </c>
    </row>
    <row r="6" spans="2:15" ht="14.45" customHeight="1" x14ac:dyDescent="0.25">
      <c r="O6" s="14" t="s">
        <v>34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26" t="s">
        <v>20</v>
      </c>
      <c r="M12" s="26"/>
      <c r="O12" s="1" t="s">
        <v>18</v>
      </c>
    </row>
    <row r="14" spans="2:15" x14ac:dyDescent="0.25">
      <c r="B14" s="26" t="s">
        <v>19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5" hidden="1" x14ac:dyDescent="0.25"/>
    <row r="17" spans="1:17" s="5" customFormat="1" ht="47.25" customHeight="1" x14ac:dyDescent="0.25">
      <c r="A17" s="29" t="s">
        <v>14</v>
      </c>
      <c r="B17" s="30"/>
      <c r="C17" s="31">
        <f>SUM(O20:O20)</f>
        <v>423996.66666666663</v>
      </c>
      <c r="D17" s="30"/>
      <c r="E17" s="23" t="s">
        <v>36</v>
      </c>
      <c r="F17" s="23" t="s">
        <v>37</v>
      </c>
      <c r="G17" s="23" t="s">
        <v>38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7" t="s">
        <v>5</v>
      </c>
      <c r="F18" s="7" t="s">
        <v>7</v>
      </c>
      <c r="G18" s="7" t="s">
        <v>8</v>
      </c>
      <c r="H18" s="7" t="s">
        <v>22</v>
      </c>
      <c r="I18" s="7" t="s">
        <v>23</v>
      </c>
      <c r="J18" s="32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28" t="s">
        <v>10</v>
      </c>
    </row>
    <row r="19" spans="1:17" s="5" customFormat="1" ht="30" x14ac:dyDescent="0.25">
      <c r="A19" s="24"/>
      <c r="B19" s="24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3"/>
      <c r="K19" s="24"/>
      <c r="L19" s="24"/>
      <c r="M19" s="24"/>
      <c r="N19" s="24"/>
      <c r="O19" s="28"/>
    </row>
    <row r="20" spans="1:17" s="20" customFormat="1" ht="45" x14ac:dyDescent="0.25">
      <c r="A20" s="19">
        <v>1</v>
      </c>
      <c r="B20" s="18" t="s">
        <v>31</v>
      </c>
      <c r="C20" s="19" t="s">
        <v>32</v>
      </c>
      <c r="D20" s="9">
        <v>12</v>
      </c>
      <c r="E20" s="21">
        <f>420590/12</f>
        <v>35049.166666666664</v>
      </c>
      <c r="F20" s="21">
        <f>425400/12</f>
        <v>35450</v>
      </c>
      <c r="G20" s="21">
        <f>426000/12</f>
        <v>35500</v>
      </c>
      <c r="H20" s="21"/>
      <c r="I20" s="21"/>
      <c r="J20" s="21">
        <f>AVERAGE(E20:I20)</f>
        <v>35333.055555555555</v>
      </c>
      <c r="K20" s="19">
        <f>COUNT(E20:I20)</f>
        <v>3</v>
      </c>
      <c r="L20" s="19">
        <f>STDEV(E20:I20)</f>
        <v>247.12279523736092</v>
      </c>
      <c r="M20" s="19">
        <f>L20/J20*100</f>
        <v>0.69940963596765648</v>
      </c>
      <c r="N20" s="19" t="str">
        <f>IF(M20&lt;33,"ОДНОРОДНЫЕ","НЕОДНОРОДНЫЕ")</f>
        <v>ОДНОРОДНЫЕ</v>
      </c>
      <c r="O20" s="21">
        <f>D20*J20</f>
        <v>423996.66666666663</v>
      </c>
      <c r="Q20" s="17"/>
    </row>
    <row r="21" spans="1:17" s="5" customFormat="1" x14ac:dyDescent="0.25">
      <c r="A21" s="8"/>
      <c r="B21" s="8" t="s">
        <v>25</v>
      </c>
      <c r="C21" s="8"/>
      <c r="D21" s="9"/>
      <c r="E21" s="7">
        <f>SUMPRODUCT($D$20:$D$20,E20:E20)</f>
        <v>420590</v>
      </c>
      <c r="F21" s="21">
        <f>SUMPRODUCT($D$20:$D$20,F20:F20)</f>
        <v>425400</v>
      </c>
      <c r="G21" s="21">
        <f>SUMPRODUCT($D$20:$D$20,G20:G20)</f>
        <v>426000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7" t="s">
        <v>26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x14ac:dyDescent="0.25">
      <c r="A27" s="27" t="s">
        <v>24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s="15" customFormat="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7" s="22" customFormat="1" ht="34.5" customHeight="1" x14ac:dyDescent="0.25">
      <c r="A29" s="25" t="s">
        <v>33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28" operator="containsText" text="НЕ">
      <formula>NOT(ISERROR(SEARCH("НЕ",N21)))</formula>
    </cfRule>
    <cfRule type="containsText" dxfId="10" priority="29" operator="containsText" text="ОДНОРОДНЫЕ">
      <formula>NOT(ISERROR(SEARCH("ОДНОРОДНЫЕ",N21)))</formula>
    </cfRule>
    <cfRule type="containsText" dxfId="9" priority="30" operator="containsText" text="НЕОДНОРОДНЫЕ">
      <formula>NOT(ISERROR(SEARCH("НЕОДНОРОДНЫЕ",N21)))</formula>
    </cfRule>
  </conditionalFormatting>
  <conditionalFormatting sqref="N21:N24">
    <cfRule type="containsText" dxfId="8" priority="25" operator="containsText" text="НЕОДНОРОДНЫЕ">
      <formula>NOT(ISERROR(SEARCH("НЕОДНОРОДНЫЕ",N21)))</formula>
    </cfRule>
    <cfRule type="containsText" dxfId="7" priority="26" operator="containsText" text="ОДНОРОДНЫЕ">
      <formula>NOT(ISERROR(SEARCH("ОДНОРОДНЫЕ",N21)))</formula>
    </cfRule>
    <cfRule type="containsText" dxfId="6" priority="27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2023-12-06T10:23:28Z</dcterms:modified>
</cp:coreProperties>
</file>