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F19" i="1"/>
  <c r="E19" i="1"/>
  <c r="G20" i="1" l="1"/>
  <c r="L19" i="1"/>
  <c r="K19" i="1"/>
  <c r="J19" i="1"/>
  <c r="O19" i="1" l="1"/>
  <c r="C16" i="1" s="1"/>
  <c r="E20" i="1"/>
  <c r="F20" i="1"/>
  <c r="M19" i="1"/>
  <c r="N19" i="1" s="1"/>
  <c r="L22" i="1" l="1"/>
  <c r="K22" i="1"/>
  <c r="L21" i="1"/>
  <c r="K21" i="1"/>
  <c r="J22" i="1"/>
  <c r="J21" i="1"/>
  <c r="O21" i="1" s="1"/>
  <c r="L23" i="1"/>
  <c r="J23" i="1"/>
  <c r="O23" i="1" s="1"/>
  <c r="K23" i="1"/>
  <c r="M23" i="1" l="1"/>
  <c r="M22" i="1"/>
  <c r="N22" i="1" s="1"/>
  <c r="M21" i="1"/>
  <c r="N21" i="1" s="1"/>
  <c r="O22" i="1"/>
  <c r="N23" i="1"/>
</calcChain>
</file>

<file path=xl/sharedStrings.xml><?xml version="1.0" encoding="utf-8"?>
<sst xmlns="http://schemas.openxmlformats.org/spreadsheetml/2006/main" count="42" uniqueCount="37">
  <si>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</si>
  <si>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</si>
  <si>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</si>
  <si>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</si>
  <si>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</si>
  <si>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</si>
  <si>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</si>
  <si>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</si>
  <si>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</si>
  <si>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</si>
  <si>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</si>
  <si>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</si>
  <si>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</si>
  <si>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</si>
  <si>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</si>
  <si>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</si>
  <si>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</si>
  <si>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</si>
  <si>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</si>
  <si>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</si>
  <si>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</si>
  <si>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</si>
  <si>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</si>
  <si>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</si>
  <si>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</si>
  <si>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</si>
  <si>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</si>
  <si>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</si>
  <si>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</si>
  <si>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</si>
  <si>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</si>
  <si>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</t>
  </si>
  <si>
    <t>КП вх. 4477-12/23 от 06.12.2023</t>
  </si>
  <si>
    <t>КП вх. 4476-12/23 от 06.12.2023</t>
  </si>
  <si>
    <t>Исходя из имеющегося у Заказчика объёма финансового обеспечения для осуществления закупки НМЦД устанавливается в размере 237483,60 руб. (двести тридцать семь тысяч четыреста восемьдесят три рубля шестьдесят копеек)</t>
  </si>
  <si>
    <t>Оказание услуг по техническому обслуживанию и ремонту мини АТС</t>
  </si>
  <si>
    <t>№ 304-23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</si>
</sst>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R16" sqref="R16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1:15" x14ac:dyDescent="0.25">
      <c r="O1" s="13" t="s">
        <v>27</v>
      </c>
    </row>
    <row r="2" spans="1:15" ht="14.45" customHeight="1" x14ac:dyDescent="0.25">
      <c r="O2" s="13" t="s">
        <v>28</v>
      </c>
    </row>
    <row r="3" spans="1:15" ht="14.45" customHeight="1" x14ac:dyDescent="0.25">
      <c r="O3" s="13" t="s">
        <v>30</v>
      </c>
    </row>
    <row r="4" spans="1:15" ht="14.45" customHeight="1" x14ac:dyDescent="0.25">
      <c r="O4" s="13" t="s">
        <v>29</v>
      </c>
    </row>
    <row r="5" spans="1:15" ht="14.45" customHeight="1" x14ac:dyDescent="0.25">
      <c r="O5" s="14" t="s">
        <v>36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7" t="s">
        <v>20</v>
      </c>
      <c r="M11" s="27"/>
      <c r="O11" s="1" t="s">
        <v>18</v>
      </c>
    </row>
    <row r="13" spans="1:15" x14ac:dyDescent="0.25">
      <c r="B13" s="27" t="s">
        <v>19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5" hidden="1" x14ac:dyDescent="0.25"/>
    <row r="16" spans="1:15" s="5" customFormat="1" ht="47.25" customHeight="1" x14ac:dyDescent="0.25">
      <c r="A16" s="30" t="s">
        <v>14</v>
      </c>
      <c r="B16" s="31"/>
      <c r="C16" s="32">
        <f>SUM(O19:O19)</f>
        <v>266691.20000000001</v>
      </c>
      <c r="D16" s="31"/>
      <c r="E16" s="23" t="s">
        <v>32</v>
      </c>
      <c r="F16" s="24" t="s">
        <v>33</v>
      </c>
      <c r="G16" s="24" t="s">
        <v>32</v>
      </c>
      <c r="H16" s="6"/>
      <c r="I16" s="7"/>
      <c r="J16" s="7"/>
      <c r="K16" s="8"/>
      <c r="L16" s="8"/>
      <c r="M16" s="8"/>
      <c r="N16" s="8"/>
      <c r="O16" s="7"/>
    </row>
    <row r="17" spans="1:17" s="5" customFormat="1" ht="30" customHeight="1" x14ac:dyDescent="0.25">
      <c r="A17" s="25" t="s">
        <v>0</v>
      </c>
      <c r="B17" s="25" t="s">
        <v>1</v>
      </c>
      <c r="C17" s="25" t="s">
        <v>2</v>
      </c>
      <c r="D17" s="25"/>
      <c r="E17" s="7" t="s">
        <v>5</v>
      </c>
      <c r="F17" s="7" t="s">
        <v>7</v>
      </c>
      <c r="G17" s="7" t="s">
        <v>8</v>
      </c>
      <c r="H17" s="7" t="s">
        <v>22</v>
      </c>
      <c r="I17" s="7" t="s">
        <v>23</v>
      </c>
      <c r="J17" s="33" t="s">
        <v>15</v>
      </c>
      <c r="K17" s="25" t="s">
        <v>11</v>
      </c>
      <c r="L17" s="25" t="s">
        <v>12</v>
      </c>
      <c r="M17" s="25" t="s">
        <v>13</v>
      </c>
      <c r="N17" s="25" t="s">
        <v>9</v>
      </c>
      <c r="O17" s="29" t="s">
        <v>10</v>
      </c>
    </row>
    <row r="18" spans="1:17" s="5" customFormat="1" ht="30" x14ac:dyDescent="0.25">
      <c r="A18" s="25"/>
      <c r="B18" s="25"/>
      <c r="C18" s="8" t="s">
        <v>3</v>
      </c>
      <c r="D18" s="8" t="s">
        <v>4</v>
      </c>
      <c r="E18" s="7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34"/>
      <c r="K18" s="25"/>
      <c r="L18" s="25"/>
      <c r="M18" s="25"/>
      <c r="N18" s="25"/>
      <c r="O18" s="29"/>
    </row>
    <row r="19" spans="1:17" s="20" customFormat="1" ht="30" x14ac:dyDescent="0.25">
      <c r="A19" s="19">
        <v>1</v>
      </c>
      <c r="B19" s="18" t="s">
        <v>35</v>
      </c>
      <c r="C19" s="19" t="s">
        <v>31</v>
      </c>
      <c r="D19" s="9">
        <v>12</v>
      </c>
      <c r="E19" s="21">
        <f>281295/12</f>
        <v>23441.25</v>
      </c>
      <c r="F19" s="21">
        <f>281295/12</f>
        <v>23441.25</v>
      </c>
      <c r="G19" s="21">
        <f>237483.6/12</f>
        <v>19790.3</v>
      </c>
      <c r="H19" s="21"/>
      <c r="I19" s="21"/>
      <c r="J19" s="21">
        <f>AVERAGE(E19:I19)</f>
        <v>22224.266666666666</v>
      </c>
      <c r="K19" s="19">
        <f>COUNT(E19:I19)</f>
        <v>3</v>
      </c>
      <c r="L19" s="19">
        <f>STDEV(E19:I19)</f>
        <v>2107.8769652978644</v>
      </c>
      <c r="M19" s="19">
        <f>L19/J19*100</f>
        <v>9.4845737630541898</v>
      </c>
      <c r="N19" s="19" t="str">
        <f>IF(M19&lt;33,"ОДНОРОДНЫЕ","НЕОДНОРОДНЫЕ")</f>
        <v>ОДНОРОДНЫЕ</v>
      </c>
      <c r="O19" s="21">
        <f>D19*J19</f>
        <v>266691.20000000001</v>
      </c>
      <c r="Q19" s="17"/>
    </row>
    <row r="20" spans="1:17" s="5" customFormat="1" x14ac:dyDescent="0.25">
      <c r="A20" s="8"/>
      <c r="B20" s="8" t="s">
        <v>25</v>
      </c>
      <c r="C20" s="8"/>
      <c r="D20" s="9"/>
      <c r="E20" s="7">
        <f>SUMPRODUCT($D$19:$D$19,E19:E19)</f>
        <v>281295</v>
      </c>
      <c r="F20" s="21">
        <f>SUMPRODUCT($D$19:$D$19,F19:F19)</f>
        <v>281295</v>
      </c>
      <c r="G20" s="21">
        <f>SUMPRODUCT($D$19:$D$19,G19:G19)</f>
        <v>237483.59999999998</v>
      </c>
      <c r="H20" s="7"/>
      <c r="I20" s="7"/>
      <c r="J20" s="7"/>
      <c r="K20" s="8"/>
      <c r="L20" s="8"/>
      <c r="M20" s="8"/>
      <c r="N20" s="8"/>
      <c r="O20" s="7"/>
    </row>
    <row r="21" spans="1:17" s="5" customFormat="1" hidden="1" x14ac:dyDescent="0.25">
      <c r="A21" s="8">
        <v>3</v>
      </c>
      <c r="B21" s="8"/>
      <c r="C21" s="8"/>
      <c r="D21" s="10"/>
      <c r="E21" s="7"/>
      <c r="F21" s="7"/>
      <c r="G21" s="7"/>
      <c r="H21" s="7"/>
      <c r="I21" s="7"/>
      <c r="J21" s="7" t="e">
        <f t="shared" ref="J21:J22" si="0">AVERAGE(E21:I21)</f>
        <v>#DIV/0!</v>
      </c>
      <c r="K21" s="8">
        <f t="shared" ref="K21:K22" si="1">COUNT(E21:I21)</f>
        <v>0</v>
      </c>
      <c r="L21" s="8" t="e">
        <f t="shared" ref="L21:L22" si="2">STDEV(E21:I21)</f>
        <v>#DIV/0!</v>
      </c>
      <c r="M21" s="8" t="e">
        <f t="shared" ref="M21:M22" si="3">L21/J21*100</f>
        <v>#DIV/0!</v>
      </c>
      <c r="N21" s="8" t="e">
        <f t="shared" ref="N21:N22" si="4">IF(M21&lt;33,"ОДНОРОДНЫЕ","НЕОДНОРОДНЫЕ")</f>
        <v>#DIV/0!</v>
      </c>
      <c r="O21" s="7" t="e">
        <f t="shared" ref="O21:O22" si="5">D21*J21</f>
        <v>#DIV/0!</v>
      </c>
    </row>
    <row r="22" spans="1:17" s="5" customFormat="1" hidden="1" x14ac:dyDescent="0.25">
      <c r="A22" s="8">
        <v>4</v>
      </c>
      <c r="B22" s="11"/>
      <c r="C22" s="8"/>
      <c r="D22" s="12"/>
      <c r="E22" s="7"/>
      <c r="F22" s="7"/>
      <c r="G22" s="7"/>
      <c r="H22" s="7"/>
      <c r="I22" s="7"/>
      <c r="J22" s="7" t="e">
        <f t="shared" si="0"/>
        <v>#DIV/0!</v>
      </c>
      <c r="K22" s="8">
        <f t="shared" si="1"/>
        <v>0</v>
      </c>
      <c r="L22" s="8" t="e">
        <f t="shared" si="2"/>
        <v>#DIV/0!</v>
      </c>
      <c r="M22" s="8" t="e">
        <f t="shared" si="3"/>
        <v>#DIV/0!</v>
      </c>
      <c r="N22" s="8" t="e">
        <f t="shared" si="4"/>
        <v>#DIV/0!</v>
      </c>
      <c r="O22" s="7" t="e">
        <f t="shared" si="5"/>
        <v>#DIV/0!</v>
      </c>
    </row>
    <row r="23" spans="1:17" s="5" customFormat="1" ht="14.45" hidden="1" customHeight="1" x14ac:dyDescent="0.25">
      <c r="A23" s="8">
        <v>5</v>
      </c>
      <c r="B23" s="11"/>
      <c r="C23" s="8"/>
      <c r="D23" s="12"/>
      <c r="E23" s="7"/>
      <c r="F23" s="7"/>
      <c r="G23" s="7"/>
      <c r="H23" s="7"/>
      <c r="I23" s="7"/>
      <c r="J23" s="7" t="e">
        <f>AVERAGE(E23:I23)</f>
        <v>#DIV/0!</v>
      </c>
      <c r="K23" s="8">
        <f>COUNT(E23:I23)</f>
        <v>0</v>
      </c>
      <c r="L23" s="8" t="e">
        <f>STDEV(E23:I23)</f>
        <v>#DIV/0!</v>
      </c>
      <c r="M23" s="8" t="e">
        <f>L23/J23*100</f>
        <v>#DIV/0!</v>
      </c>
      <c r="N23" s="8" t="e">
        <f>IF(M23&lt;33,"ОДНОРОДНЫЕ","НЕОДНОРОДНЫЕ")</f>
        <v>#DIV/0!</v>
      </c>
      <c r="O23" s="7" t="e">
        <f>D23*J23</f>
        <v>#DIV/0!</v>
      </c>
    </row>
    <row r="25" spans="1:17" x14ac:dyDescent="0.25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x14ac:dyDescent="0.25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5" customForma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7" s="22" customFormat="1" ht="34.5" customHeight="1" x14ac:dyDescent="0.25">
      <c r="A28" s="26" t="s">
        <v>34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</sheetData>
  <mergeCells count="16">
    <mergeCell ref="A17:A18"/>
    <mergeCell ref="B17:B18"/>
    <mergeCell ref="C17:D17"/>
    <mergeCell ref="A28:O28"/>
    <mergeCell ref="L11:M11"/>
    <mergeCell ref="B13:N13"/>
    <mergeCell ref="A25:O25"/>
    <mergeCell ref="A26:O26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20:N23">
    <cfRule type="containsText" dxfId="11" priority="28" operator="containsText" text="НЕ">
      <formula>NOT(ISERROR(SEARCH("НЕ",N20)))</formula>
    </cfRule>
    <cfRule type="containsText" dxfId="10" priority="29" operator="containsText" text="ОДНОРОДНЫЕ">
      <formula>NOT(ISERROR(SEARCH("ОДНОРОДНЫЕ",N20)))</formula>
    </cfRule>
    <cfRule type="containsText" dxfId="9" priority="30" operator="containsText" text="НЕОДНОРОДНЫЕ">
      <formula>NOT(ISERROR(SEARCH("НЕОДНОРОДНЫЕ",N20)))</formula>
    </cfRule>
  </conditionalFormatting>
  <conditionalFormatting sqref="N20:N23">
    <cfRule type="containsText" dxfId="8" priority="25" operator="containsText" text="НЕОДНОРОДНЫЕ">
      <formula>NOT(ISERROR(SEARCH("НЕОДНОРОДНЫЕ",N20)))</formula>
    </cfRule>
    <cfRule type="containsText" dxfId="7" priority="26" operator="containsText" text="ОДНОРОДНЫЕ">
      <formula>NOT(ISERROR(SEARCH("ОДНОРОДНЫЕ",N20)))</formula>
    </cfRule>
    <cfRule type="containsText" dxfId="6" priority="27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2023-12-06T10:40:22Z</dcterms:modified>
</cp:coreProperties>
</file>