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F24" i="1"/>
  <c r="K24" i="1" l="1"/>
  <c r="P24" i="1" s="1"/>
  <c r="L24" i="1"/>
  <c r="M24" i="1"/>
  <c r="K20" i="1"/>
  <c r="P20" i="1" s="1"/>
  <c r="L20" i="1"/>
  <c r="M20" i="1"/>
  <c r="K21" i="1"/>
  <c r="P21" i="1" s="1"/>
  <c r="L21" i="1"/>
  <c r="M21" i="1"/>
  <c r="K22" i="1"/>
  <c r="P22" i="1" s="1"/>
  <c r="L22" i="1"/>
  <c r="M22" i="1"/>
  <c r="K23" i="1"/>
  <c r="P23" i="1" s="1"/>
  <c r="L23" i="1"/>
  <c r="M23" i="1"/>
  <c r="N24" i="1" l="1"/>
  <c r="O24" i="1" s="1"/>
  <c r="N22" i="1"/>
  <c r="O22" i="1" s="1"/>
  <c r="N21" i="1"/>
  <c r="O21" i="1" s="1"/>
  <c r="N20" i="1"/>
  <c r="O20" i="1" s="1"/>
  <c r="N23" i="1"/>
  <c r="O23" i="1" s="1"/>
  <c r="D17" i="1" l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<sst xmlns="http://schemas.openxmlformats.org/spreadsheetml/2006/main" count="50" uniqueCount="42">
  <si>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</si>
  <si>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</si>
  <si>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</si>
  <si>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</si>
  <si>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</si>
  <si>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</si>
  <si>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</si>
  <si>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</si>
  <si>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</si>
  <si>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</si>
  <si>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</si>
  <si>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</si>
  <si>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</si>
  <si>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</si>
  <si>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</si>
  <si>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</si>
  <si>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</si>
  <si>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</si>
  <si>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</si>
  <si>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</si>
  <si>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</si>
  <si>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</si>
  <si>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</si>
  <si>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</si>
  <si>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</si>
  <si>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</si>
  <si>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</si>
  <si>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</si>
  <si>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</si>
  <si>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</si>
  <si>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заправке и восстановлению картриджей</t>
  </si>
  <si>
    <t>Усл.ед.</t>
  </si>
  <si>
    <t>№ 100-23</t>
  </si>
  <si>
    <t>BP5106DN</t>
  </si>
  <si>
    <t>M7108DN</t>
  </si>
  <si>
    <r>
      <t xml:space="preserve">Замена чипа </t>
    </r>
    <r>
      <rPr>
        <b/>
        <i/>
        <sz val="11"/>
        <color rgb="FF000000"/>
        <rFont val="Times New Roman"/>
        <family val="1"/>
        <charset val="204"/>
      </rPr>
      <t>(без прошивки устройства, без прошивки отработанного чипа – оборудование находится на гарантии)</t>
    </r>
  </si>
  <si>
    <r>
      <t>Работы по заправке картриджа TL-5126X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(ресурс 15000)</t>
    </r>
  </si>
  <si>
    <t>Работы по заправке картриджа TL-428X (ресурс 6000)</t>
  </si>
  <si>
    <t>КП вх 1552-04/23 от 12.04.2023</t>
  </si>
  <si>
    <t>КП вх 1551-04/23 от 12.04.2023</t>
  </si>
  <si>
    <t>Исходя из имеющегося у Заказчика объёма финансового обеспечения для осуществления закупки НМЦД устанавливается в размере  814205 руб. (восемьсот четырнадцать тысяч двести пять рублей 00 копеек)</t>
  </si>
  <si>
    <t>КП вх 1553-04/23 от 12.04.2023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</si>
</sst>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85" zoomScaleNormal="85" zoomScalePageLayoutView="70" workbookViewId="0">
      <selection activeCell="T17" sqref="T17"/>
    </sheetView>
  </sheetViews>
  <sheetFormatPr defaultRowHeight="15" x14ac:dyDescent="0.25"/>
  <cols>
    <col min="1" max="1" width="9.140625" style="5"/>
    <col min="2" max="2" width="11.7109375" style="5" customWidth="1"/>
    <col min="3" max="3" width="31.42578125" style="5" customWidth="1"/>
    <col min="4" max="5" width="9.140625" style="5"/>
    <col min="6" max="6" width="17.7109375" style="1" customWidth="1"/>
    <col min="7" max="7" width="17.5703125" style="1" customWidth="1"/>
    <col min="8" max="8" width="17.28515625" style="1" customWidth="1"/>
    <col min="9" max="9" width="14.7109375" style="1" hidden="1" customWidth="1"/>
    <col min="10" max="10" width="14.42578125" style="1" hidden="1" customWidth="1"/>
    <col min="11" max="11" width="13.7109375" style="1" customWidth="1"/>
    <col min="12" max="12" width="9.42578125" style="5" customWidth="1"/>
    <col min="13" max="13" width="12.5703125" style="5" customWidth="1"/>
    <col min="14" max="14" width="10.28515625" style="5" customWidth="1"/>
    <col min="15" max="15" width="16.28515625" style="5" customWidth="1"/>
    <col min="16" max="16" width="13.28515625" style="1" customWidth="1"/>
    <col min="17" max="16384" width="9.140625" style="4"/>
  </cols>
  <sheetData>
    <row r="1" spans="3:16" x14ac:dyDescent="0.25">
      <c r="P1" s="25" t="s">
        <v>26</v>
      </c>
    </row>
    <row r="2" spans="3:16" ht="14.45" customHeight="1" x14ac:dyDescent="0.25">
      <c r="P2" s="25" t="s">
        <v>27</v>
      </c>
    </row>
    <row r="3" spans="3:16" ht="14.45" customHeight="1" x14ac:dyDescent="0.25">
      <c r="P3" s="25" t="s">
        <v>30</v>
      </c>
    </row>
    <row r="4" spans="3:16" x14ac:dyDescent="0.25">
      <c r="P4" s="25" t="s">
        <v>28</v>
      </c>
    </row>
    <row r="5" spans="3:16" ht="14.45" customHeight="1" x14ac:dyDescent="0.25">
      <c r="P5" s="25" t="s">
        <v>29</v>
      </c>
    </row>
    <row r="6" spans="3:16" ht="14.45" customHeight="1" x14ac:dyDescent="0.2">
      <c r="P6" s="26" t="s">
        <v>32</v>
      </c>
    </row>
    <row r="8" spans="3:16" x14ac:dyDescent="0.25">
      <c r="P8" s="2" t="s">
        <v>16</v>
      </c>
    </row>
    <row r="9" spans="3:16" x14ac:dyDescent="0.25">
      <c r="P9" s="3" t="s">
        <v>21</v>
      </c>
    </row>
    <row r="10" spans="3:16" x14ac:dyDescent="0.25">
      <c r="P10" s="3" t="s">
        <v>17</v>
      </c>
    </row>
    <row r="12" spans="3:16" ht="28.9" customHeight="1" x14ac:dyDescent="0.25">
      <c r="M12" s="6" t="s">
        <v>20</v>
      </c>
      <c r="N12" s="6"/>
      <c r="P12" s="1" t="s">
        <v>18</v>
      </c>
    </row>
    <row r="14" spans="3:16" x14ac:dyDescent="0.25">
      <c r="C14" s="6" t="s">
        <v>19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6" spans="3:16" hidden="1" x14ac:dyDescent="0.25"/>
    <row r="17" spans="1:16" s="5" customFormat="1" ht="47.45" customHeight="1" x14ac:dyDescent="0.25">
      <c r="A17" s="7" t="s">
        <v>14</v>
      </c>
      <c r="B17" s="8"/>
      <c r="C17" s="9"/>
      <c r="D17" s="10">
        <f>SUMIF(P20:P24,"&gt;0")</f>
        <v>817180.00000000012</v>
      </c>
      <c r="E17" s="9"/>
      <c r="F17" s="12" t="s">
        <v>38</v>
      </c>
      <c r="G17" s="12" t="s">
        <v>39</v>
      </c>
      <c r="H17" s="12" t="s">
        <v>41</v>
      </c>
      <c r="I17" s="11"/>
      <c r="J17" s="12"/>
      <c r="K17" s="12"/>
      <c r="L17" s="13"/>
      <c r="M17" s="13"/>
      <c r="N17" s="13"/>
      <c r="O17" s="13"/>
      <c r="P17" s="12"/>
    </row>
    <row r="18" spans="1:16" s="5" customFormat="1" ht="30" customHeight="1" x14ac:dyDescent="0.25">
      <c r="A18" s="14" t="s">
        <v>0</v>
      </c>
      <c r="B18" s="15" t="s">
        <v>1</v>
      </c>
      <c r="C18" s="16"/>
      <c r="D18" s="14" t="s">
        <v>2</v>
      </c>
      <c r="E18" s="14"/>
      <c r="F18" s="12" t="s">
        <v>5</v>
      </c>
      <c r="G18" s="12" t="s">
        <v>7</v>
      </c>
      <c r="H18" s="12" t="s">
        <v>8</v>
      </c>
      <c r="I18" s="12" t="s">
        <v>22</v>
      </c>
      <c r="J18" s="12" t="s">
        <v>23</v>
      </c>
      <c r="K18" s="17" t="s">
        <v>15</v>
      </c>
      <c r="L18" s="14" t="s">
        <v>11</v>
      </c>
      <c r="M18" s="14" t="s">
        <v>12</v>
      </c>
      <c r="N18" s="14" t="s">
        <v>13</v>
      </c>
      <c r="O18" s="14" t="s">
        <v>9</v>
      </c>
      <c r="P18" s="18" t="s">
        <v>10</v>
      </c>
    </row>
    <row r="19" spans="1:16" s="5" customFormat="1" ht="30" x14ac:dyDescent="0.25">
      <c r="A19" s="19"/>
      <c r="B19" s="20"/>
      <c r="C19" s="21"/>
      <c r="D19" s="22" t="s">
        <v>3</v>
      </c>
      <c r="E19" s="22" t="s">
        <v>4</v>
      </c>
      <c r="F19" s="23" t="s">
        <v>6</v>
      </c>
      <c r="G19" s="23" t="s">
        <v>6</v>
      </c>
      <c r="H19" s="12" t="s">
        <v>6</v>
      </c>
      <c r="I19" s="12" t="s">
        <v>6</v>
      </c>
      <c r="J19" s="12" t="s">
        <v>6</v>
      </c>
      <c r="K19" s="24"/>
      <c r="L19" s="14"/>
      <c r="M19" s="14"/>
      <c r="N19" s="14"/>
      <c r="O19" s="14"/>
      <c r="P19" s="18"/>
    </row>
    <row r="20" spans="1:16" s="5" customFormat="1" ht="30" x14ac:dyDescent="0.25">
      <c r="A20" s="40">
        <v>1</v>
      </c>
      <c r="B20" s="41" t="s">
        <v>33</v>
      </c>
      <c r="C20" s="31" t="s">
        <v>36</v>
      </c>
      <c r="D20" s="27" t="s">
        <v>31</v>
      </c>
      <c r="E20" s="28">
        <v>350</v>
      </c>
      <c r="F20" s="29">
        <v>482</v>
      </c>
      <c r="G20" s="29">
        <v>450</v>
      </c>
      <c r="H20" s="29">
        <v>512</v>
      </c>
      <c r="I20" s="12"/>
      <c r="J20" s="12"/>
      <c r="K20" s="12">
        <f t="shared" ref="K20:K23" si="0">AVERAGE(F20:J20)</f>
        <v>481.33333333333331</v>
      </c>
      <c r="L20" s="13">
        <f t="shared" ref="L20:L23" si="1">COUNT(F20:J20)</f>
        <v>3</v>
      </c>
      <c r="M20" s="30">
        <f t="shared" ref="M20:M23" si="2">STDEV(F20:J20)</f>
        <v>31.005375877955959</v>
      </c>
      <c r="N20" s="30">
        <f t="shared" ref="N20:N23" si="3">M20/K20*100</f>
        <v>6.4415600854479145</v>
      </c>
      <c r="O20" s="13" t="str">
        <f t="shared" ref="O20:O23" si="4">IF(N20&lt;33,"ОДНОРОДНЫЕ","НЕОДНОРОДНЫЕ")</f>
        <v>ОДНОРОДНЫЕ</v>
      </c>
      <c r="P20" s="12">
        <f t="shared" ref="P20:P23" si="5">E20*K20</f>
        <v>168466.66666666666</v>
      </c>
    </row>
    <row r="21" spans="1:16" s="5" customFormat="1" ht="75" x14ac:dyDescent="0.25">
      <c r="A21" s="40"/>
      <c r="B21" s="41"/>
      <c r="C21" s="31" t="s">
        <v>35</v>
      </c>
      <c r="D21" s="27" t="s">
        <v>31</v>
      </c>
      <c r="E21" s="28">
        <v>350</v>
      </c>
      <c r="F21" s="29">
        <v>928</v>
      </c>
      <c r="G21" s="29">
        <v>900</v>
      </c>
      <c r="H21" s="29">
        <v>945</v>
      </c>
      <c r="I21" s="12"/>
      <c r="J21" s="12"/>
      <c r="K21" s="12">
        <f t="shared" si="0"/>
        <v>924.33333333333337</v>
      </c>
      <c r="L21" s="13">
        <f t="shared" si="1"/>
        <v>3</v>
      </c>
      <c r="M21" s="30">
        <f t="shared" si="2"/>
        <v>22.722969289539016</v>
      </c>
      <c r="N21" s="30">
        <f t="shared" si="3"/>
        <v>2.4583089747067093</v>
      </c>
      <c r="O21" s="13" t="str">
        <f t="shared" si="4"/>
        <v>ОДНОРОДНЫЕ</v>
      </c>
      <c r="P21" s="12">
        <f t="shared" si="5"/>
        <v>323516.66666666669</v>
      </c>
    </row>
    <row r="22" spans="1:16" s="5" customFormat="1" ht="30" x14ac:dyDescent="0.25">
      <c r="A22" s="40">
        <v>2</v>
      </c>
      <c r="B22" s="41" t="s">
        <v>34</v>
      </c>
      <c r="C22" s="31" t="s">
        <v>37</v>
      </c>
      <c r="D22" s="27" t="s">
        <v>31</v>
      </c>
      <c r="E22" s="28">
        <v>385</v>
      </c>
      <c r="F22" s="29">
        <v>271</v>
      </c>
      <c r="G22" s="29">
        <v>250</v>
      </c>
      <c r="H22" s="29">
        <v>230</v>
      </c>
      <c r="I22" s="12"/>
      <c r="J22" s="12"/>
      <c r="K22" s="12">
        <f t="shared" si="0"/>
        <v>250.33333333333334</v>
      </c>
      <c r="L22" s="13">
        <f t="shared" si="1"/>
        <v>3</v>
      </c>
      <c r="M22" s="30">
        <f t="shared" si="2"/>
        <v>20.502032419575709</v>
      </c>
      <c r="N22" s="30">
        <f t="shared" si="3"/>
        <v>8.189893110349816</v>
      </c>
      <c r="O22" s="13" t="str">
        <f t="shared" si="4"/>
        <v>ОДНОРОДНЫЕ</v>
      </c>
      <c r="P22" s="12">
        <f t="shared" si="5"/>
        <v>96378.333333333343</v>
      </c>
    </row>
    <row r="23" spans="1:16" s="5" customFormat="1" ht="75" x14ac:dyDescent="0.25">
      <c r="A23" s="40"/>
      <c r="B23" s="41"/>
      <c r="C23" s="31" t="s">
        <v>35</v>
      </c>
      <c r="D23" s="27" t="s">
        <v>31</v>
      </c>
      <c r="E23" s="28">
        <v>385</v>
      </c>
      <c r="F23" s="29">
        <v>562</v>
      </c>
      <c r="G23" s="29">
        <v>650</v>
      </c>
      <c r="H23" s="29">
        <v>571</v>
      </c>
      <c r="I23" s="12"/>
      <c r="J23" s="12"/>
      <c r="K23" s="12">
        <f t="shared" si="0"/>
        <v>594.33333333333337</v>
      </c>
      <c r="L23" s="13">
        <f t="shared" si="1"/>
        <v>3</v>
      </c>
      <c r="M23" s="30">
        <f t="shared" si="2"/>
        <v>48.418316093533583</v>
      </c>
      <c r="N23" s="30">
        <f t="shared" si="3"/>
        <v>8.1466600269546117</v>
      </c>
      <c r="O23" s="13" t="str">
        <f t="shared" si="4"/>
        <v>ОДНОРОДНЫЕ</v>
      </c>
      <c r="P23" s="12">
        <f t="shared" si="5"/>
        <v>228818.33333333334</v>
      </c>
    </row>
    <row r="24" spans="1:16" ht="13.15" customHeight="1" x14ac:dyDescent="0.25">
      <c r="A24" s="34"/>
      <c r="B24" s="35"/>
      <c r="C24" s="36"/>
      <c r="D24" s="37"/>
      <c r="E24" s="38"/>
      <c r="F24" s="39">
        <f>SUMPRODUCT($E$20:$E$23,F20:F23)</f>
        <v>814205</v>
      </c>
      <c r="G24" s="32">
        <f>SUMPRODUCT($E$20:$E$23,G20:G23)</f>
        <v>819000</v>
      </c>
      <c r="H24" s="32">
        <f>SUMPRODUCT($E$20:$E$23,H20:H23)</f>
        <v>818335</v>
      </c>
      <c r="I24" s="33"/>
      <c r="J24" s="33"/>
      <c r="K24" s="12">
        <f t="shared" ref="K24" si="6">AVERAGE(F24:J24)</f>
        <v>817180</v>
      </c>
      <c r="L24" s="13">
        <f t="shared" ref="L24" si="7">COUNT(F24:J24)</f>
        <v>3</v>
      </c>
      <c r="M24" s="30">
        <f t="shared" ref="M24" si="8">STDEV(F24:J24)</f>
        <v>2597.7923319618913</v>
      </c>
      <c r="N24" s="30">
        <f t="shared" ref="N24" si="9">M24/K24*100</f>
        <v>0.31789719914362702</v>
      </c>
      <c r="O24" s="13" t="str">
        <f t="shared" ref="O24" si="10">IF(N24&lt;33,"ОДНОРОДНЫЕ","НЕОДНОРОДНЫЕ")</f>
        <v>ОДНОРОДНЫЕ</v>
      </c>
      <c r="P24" s="12">
        <f t="shared" ref="P24" si="11">E24*K24</f>
        <v>0</v>
      </c>
    </row>
    <row r="27" spans="1:16" s="42" customFormat="1" x14ac:dyDescent="0.25">
      <c r="A27" s="43" t="s">
        <v>25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s="42" customFormat="1" x14ac:dyDescent="0.25">
      <c r="A28" s="43" t="s">
        <v>24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s="42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6" s="42" customFormat="1" x14ac:dyDescent="0.25">
      <c r="A30" s="44" t="s">
        <v>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</sheetData>
  <mergeCells count="21">
    <mergeCell ref="A29:O29"/>
    <mergeCell ref="A28:P28"/>
    <mergeCell ref="A30:P30"/>
    <mergeCell ref="A27:P27"/>
    <mergeCell ref="M12:N12"/>
    <mergeCell ref="C14:O14"/>
    <mergeCell ref="P18:P19"/>
    <mergeCell ref="A17:C17"/>
    <mergeCell ref="D17:E17"/>
    <mergeCell ref="K18:K19"/>
    <mergeCell ref="L18:L19"/>
    <mergeCell ref="M18:M19"/>
    <mergeCell ref="N18:N19"/>
    <mergeCell ref="O18:O19"/>
    <mergeCell ref="A18:A19"/>
    <mergeCell ref="D18:E18"/>
    <mergeCell ref="B18:C19"/>
    <mergeCell ref="A20:A21"/>
    <mergeCell ref="B20:B21"/>
    <mergeCell ref="A22:A23"/>
    <mergeCell ref="B22:B23"/>
  </mergeCells>
  <conditionalFormatting sqref="O20:O24">
    <cfRule type="containsText" dxfId="5" priority="16" operator="containsText" text="НЕ">
      <formula>NOT(ISERROR(SEARCH("НЕ",O20)))</formula>
    </cfRule>
    <cfRule type="containsText" dxfId="4" priority="17" operator="containsText" text="ОДНОРОДНЫЕ">
      <formula>NOT(ISERROR(SEARCH("ОДНОРОДНЫЕ",O20)))</formula>
    </cfRule>
    <cfRule type="containsText" dxfId="3" priority="18" operator="containsText" text="НЕОДНОРОДНЫЕ">
      <formula>NOT(ISERROR(SEARCH("НЕОДНОРОДНЫЕ",O20)))</formula>
    </cfRule>
  </conditionalFormatting>
  <conditionalFormatting sqref="O20:O24">
    <cfRule type="containsText" dxfId="2" priority="13" operator="containsText" text="НЕОДНОРОДНЫЕ">
      <formula>NOT(ISERROR(SEARCH("НЕОДНОРОДНЫЕ",O20)))</formula>
    </cfRule>
    <cfRule type="containsText" dxfId="1" priority="14" operator="containsText" text="ОДНОРОДНЫЕ">
      <formula>NOT(ISERROR(SEARCH("ОДНОРОДНЫЕ",O20)))</formula>
    </cfRule>
    <cfRule type="containsText" dxfId="0" priority="15" operator="containsText" text="НЕОДНОРОДНЫЕ">
      <formula>NOT(ISERROR(SEARCH("НЕОДНОРОДНЫЕ",O20)))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2023-04-19T01:26:27Z</dcterms:modified>
</cp:coreProperties>
</file>