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1" l="1"/>
  <c r="C17" i="1" s="1"/>
  <c r="G27" i="1"/>
  <c r="E27" i="1"/>
  <c r="H20" i="1"/>
  <c r="M20" i="1" s="1"/>
  <c r="I20" i="1"/>
  <c r="J20" i="1"/>
  <c r="H21" i="1"/>
  <c r="M21" i="1" s="1"/>
  <c r="I21" i="1"/>
  <c r="J21" i="1"/>
  <c r="K21" i="1" s="1"/>
  <c r="L21" i="1" s="1"/>
  <c r="H22" i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K25" i="1" s="1"/>
  <c r="L25" i="1" s="1"/>
  <c r="H26" i="1"/>
  <c r="M26" i="1" s="1"/>
  <c r="I26" i="1"/>
  <c r="J26" i="1"/>
  <c r="K26" i="1" l="1"/>
  <c r="L26" i="1" s="1"/>
  <c r="K24" i="1"/>
  <c r="L24" i="1" s="1"/>
  <c r="K23" i="1"/>
  <c r="L23" i="1" s="1"/>
  <c r="K20" i="1"/>
  <c r="L20" i="1" s="1"/>
  <c r="K22" i="1"/>
  <c r="L22" i="1" s="1"/>
  <c r="M22" i="1"/>
  <c r="M27" i="1" l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<sst xmlns="http://schemas.openxmlformats.org/spreadsheetml/2006/main" count="50" uniqueCount="44">
  <si>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</si>
  <si>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</si>
  <si>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</si>
  <si>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</si>
  <si>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</si>
  <si>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</si>
  <si>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</si>
  <si>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</si>
  <si>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</si>
  <si>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</si>
  <si>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</si>
  <si>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</si>
  <si>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</si>
  <si>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</si>
  <si>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</si>
  <si>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</si>
  <si>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</si>
  <si>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</si>
  <si>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</si>
  <si>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</si>
  <si>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</si>
  <si>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</si>
  <si>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</si>
  <si>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</si>
  <si>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</si>
  <si>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</si>
  <si>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</si>
  <si>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</si>
  <si>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</si>
  <si>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упак</t>
  </si>
  <si>
    <t xml:space="preserve">на поставку расходных материалов для плазменного стерилизатора Пластер - 100 - Мед - Теко </t>
  </si>
  <si>
    <t>Журнал регистрации и контроля работы стерилизатора плазменного (пероксидного)</t>
  </si>
  <si>
    <t>Лоток для стерилизации
180ммх136ммх20мм</t>
  </si>
  <si>
    <t>рулон</t>
  </si>
  <si>
    <t>вх. № 3208-08/23 от 17.08.2023</t>
  </si>
  <si>
    <t>вх. № 3209-08/23 от 17.08.2023</t>
  </si>
  <si>
    <t>вх. № 3210-08/23 от 17.08.2023</t>
  </si>
  <si>
    <t>Индикатор химический для контроля пероксидной (плазменной) стерилизации «MGtest ПЕР 4 класс» (модификация С; размер 17х30 мм.; 500 шт.)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</si>
  <si>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75мм/100м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</si>
  <si>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150мм/100м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</si>
  <si>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300мм/70м или эквивалент</t>
  </si>
  <si>
    <t>Рулоны "Клинипак" для медицинской паровой, газовой, плазменной и радиационной стерилизации рулоны плоские (материал Тайвек/пленка) 270мм/70м или эквивалент</t>
  </si>
  <si>
    <t>Исходя из имеющегося у Заказчика объёма финансового обеспечения для осуществления закупки НМЦД устанавливается в размере 412972 руб. (четыреста двенадцать тысяч девятьсот семьдесят два рубля 00 копеек)</t>
  </si>
  <si>
    <t>№ 204-23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</si>
</sst>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19" zoomScale="85" zoomScaleNormal="85" zoomScalePageLayoutView="70" workbookViewId="0">
      <selection activeCell="G22" sqref="G22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3" t="s">
        <v>30</v>
      </c>
      <c r="H3" s="33"/>
      <c r="I3" s="33"/>
      <c r="J3" s="33"/>
      <c r="K3" s="33"/>
      <c r="L3" s="33"/>
      <c r="M3" s="33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43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5" ht="54.6" customHeight="1" x14ac:dyDescent="0.25">
      <c r="A17" s="43" t="s">
        <v>11</v>
      </c>
      <c r="B17" s="44"/>
      <c r="C17" s="45">
        <f>F27</f>
        <v>412972</v>
      </c>
      <c r="D17" s="46"/>
      <c r="E17" s="32" t="s">
        <v>34</v>
      </c>
      <c r="F17" s="32" t="s">
        <v>35</v>
      </c>
      <c r="G17" s="32" t="s">
        <v>36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4" t="s">
        <v>0</v>
      </c>
      <c r="B18" s="34" t="s">
        <v>1</v>
      </c>
      <c r="C18" s="34" t="s">
        <v>2</v>
      </c>
      <c r="D18" s="34"/>
      <c r="E18" s="20" t="s">
        <v>25</v>
      </c>
      <c r="F18" s="20" t="s">
        <v>26</v>
      </c>
      <c r="G18" s="20" t="s">
        <v>27</v>
      </c>
      <c r="H18" s="47" t="s">
        <v>12</v>
      </c>
      <c r="I18" s="34" t="s">
        <v>8</v>
      </c>
      <c r="J18" s="34" t="s">
        <v>9</v>
      </c>
      <c r="K18" s="34" t="s">
        <v>10</v>
      </c>
      <c r="L18" s="34" t="s">
        <v>6</v>
      </c>
      <c r="M18" s="42" t="s">
        <v>7</v>
      </c>
    </row>
    <row r="19" spans="1:15" x14ac:dyDescent="0.25">
      <c r="A19" s="35"/>
      <c r="B19" s="35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8"/>
      <c r="I19" s="34"/>
      <c r="J19" s="34"/>
      <c r="K19" s="34"/>
      <c r="L19" s="34"/>
      <c r="M19" s="42"/>
    </row>
    <row r="20" spans="1:15" s="23" customFormat="1" ht="30" x14ac:dyDescent="0.25">
      <c r="A20" s="4">
        <v>1</v>
      </c>
      <c r="B20" s="27" t="s">
        <v>31</v>
      </c>
      <c r="C20" s="30" t="s">
        <v>28</v>
      </c>
      <c r="D20" s="31">
        <v>2</v>
      </c>
      <c r="E20" s="9">
        <v>138</v>
      </c>
      <c r="F20" s="5">
        <v>126</v>
      </c>
      <c r="G20" s="24">
        <v>132</v>
      </c>
      <c r="H20" s="24">
        <f t="shared" ref="H20:H26" si="0">AVERAGE(E20:G20)</f>
        <v>132</v>
      </c>
      <c r="I20" s="25">
        <f t="shared" ref="I20:I26" si="1" xml:space="preserve"> COUNT(E20:G20)</f>
        <v>3</v>
      </c>
      <c r="J20" s="25">
        <f t="shared" ref="J20:J26" si="2">STDEV(E20:G20)</f>
        <v>6</v>
      </c>
      <c r="K20" s="25">
        <f t="shared" ref="K20:K26" si="3">J20/H20*100</f>
        <v>4.5454545454545459</v>
      </c>
      <c r="L20" s="25" t="str">
        <f t="shared" ref="L20:L26" si="4">IF(K20&lt;33,"ОДНОРОДНЫЕ","НЕОДНОРОДНЫЕ")</f>
        <v>ОДНОРОДНЫЕ</v>
      </c>
      <c r="M20" s="24">
        <f t="shared" ref="M20:M26" si="5">D20*H20</f>
        <v>264</v>
      </c>
    </row>
    <row r="21" spans="1:15" s="23" customFormat="1" ht="60" x14ac:dyDescent="0.25">
      <c r="A21" s="4">
        <v>2</v>
      </c>
      <c r="B21" s="28" t="s">
        <v>37</v>
      </c>
      <c r="C21" s="30" t="s">
        <v>29</v>
      </c>
      <c r="D21" s="31">
        <v>6</v>
      </c>
      <c r="E21" s="9">
        <v>2572.5</v>
      </c>
      <c r="F21" s="5">
        <v>2310</v>
      </c>
      <c r="G21" s="24">
        <v>2450</v>
      </c>
      <c r="H21" s="24">
        <f t="shared" si="0"/>
        <v>2444.1666666666665</v>
      </c>
      <c r="I21" s="25">
        <f t="shared" si="1"/>
        <v>3</v>
      </c>
      <c r="J21" s="25">
        <f t="shared" si="2"/>
        <v>131.34718624063987</v>
      </c>
      <c r="K21" s="25">
        <f t="shared" si="3"/>
        <v>5.3739046535549901</v>
      </c>
      <c r="L21" s="25" t="str">
        <f t="shared" si="4"/>
        <v>ОДНОРОДНЫЕ</v>
      </c>
      <c r="M21" s="24">
        <f t="shared" si="5"/>
        <v>14665</v>
      </c>
    </row>
    <row r="22" spans="1:15" s="23" customFormat="1" ht="60" x14ac:dyDescent="0.25">
      <c r="A22" s="4">
        <v>3</v>
      </c>
      <c r="B22" s="29" t="s">
        <v>38</v>
      </c>
      <c r="C22" s="30" t="s">
        <v>33</v>
      </c>
      <c r="D22" s="31">
        <v>4</v>
      </c>
      <c r="E22" s="9">
        <v>6427.5</v>
      </c>
      <c r="F22" s="5">
        <v>5830</v>
      </c>
      <c r="G22" s="24">
        <v>6121</v>
      </c>
      <c r="H22" s="24">
        <f t="shared" si="0"/>
        <v>6126.166666666667</v>
      </c>
      <c r="I22" s="25">
        <f t="shared" si="1"/>
        <v>3</v>
      </c>
      <c r="J22" s="25">
        <f t="shared" si="2"/>
        <v>298.78350579195853</v>
      </c>
      <c r="K22" s="25">
        <f t="shared" si="3"/>
        <v>4.8771690691616589</v>
      </c>
      <c r="L22" s="25" t="str">
        <f t="shared" si="4"/>
        <v>ОДНОРОДНЫЕ</v>
      </c>
      <c r="M22" s="24">
        <f t="shared" si="5"/>
        <v>24504.666666666668</v>
      </c>
    </row>
    <row r="23" spans="1:15" s="23" customFormat="1" ht="60" x14ac:dyDescent="0.25">
      <c r="A23" s="4">
        <v>4</v>
      </c>
      <c r="B23" s="29" t="s">
        <v>39</v>
      </c>
      <c r="C23" s="30" t="s">
        <v>33</v>
      </c>
      <c r="D23" s="31">
        <v>12</v>
      </c>
      <c r="E23" s="9">
        <v>13020</v>
      </c>
      <c r="F23" s="5">
        <v>11770</v>
      </c>
      <c r="G23" s="24">
        <v>12400</v>
      </c>
      <c r="H23" s="24">
        <f t="shared" si="0"/>
        <v>12396.666666666666</v>
      </c>
      <c r="I23" s="25">
        <f t="shared" si="1"/>
        <v>3</v>
      </c>
      <c r="J23" s="25">
        <f t="shared" si="2"/>
        <v>625.00666663111144</v>
      </c>
      <c r="K23" s="25">
        <f t="shared" si="3"/>
        <v>5.0417316480057393</v>
      </c>
      <c r="L23" s="25" t="str">
        <f t="shared" si="4"/>
        <v>ОДНОРОДНЫЕ</v>
      </c>
      <c r="M23" s="24">
        <f t="shared" si="5"/>
        <v>148760</v>
      </c>
    </row>
    <row r="24" spans="1:15" s="23" customFormat="1" ht="60" x14ac:dyDescent="0.25">
      <c r="A24" s="4">
        <v>5</v>
      </c>
      <c r="B24" s="29" t="s">
        <v>40</v>
      </c>
      <c r="C24" s="30" t="s">
        <v>33</v>
      </c>
      <c r="D24" s="31">
        <v>12</v>
      </c>
      <c r="E24" s="9">
        <v>17955</v>
      </c>
      <c r="F24" s="5">
        <v>16280</v>
      </c>
      <c r="G24" s="24">
        <v>17100</v>
      </c>
      <c r="H24" s="24">
        <f t="shared" si="0"/>
        <v>17111.666666666668</v>
      </c>
      <c r="I24" s="25">
        <f t="shared" si="1"/>
        <v>3</v>
      </c>
      <c r="J24" s="25">
        <f t="shared" si="2"/>
        <v>837.56094305628494</v>
      </c>
      <c r="K24" s="25">
        <f t="shared" si="3"/>
        <v>4.8946777620899082</v>
      </c>
      <c r="L24" s="25" t="str">
        <f t="shared" si="4"/>
        <v>ОДНОРОДНЫЕ</v>
      </c>
      <c r="M24" s="24">
        <f t="shared" si="5"/>
        <v>205340</v>
      </c>
    </row>
    <row r="25" spans="1:15" s="23" customFormat="1" ht="60" x14ac:dyDescent="0.25">
      <c r="A25" s="4">
        <v>6</v>
      </c>
      <c r="B25" s="29" t="s">
        <v>41</v>
      </c>
      <c r="C25" s="30" t="s">
        <v>33</v>
      </c>
      <c r="D25" s="31">
        <v>1</v>
      </c>
      <c r="E25" s="9">
        <v>15645</v>
      </c>
      <c r="F25" s="5">
        <v>14190</v>
      </c>
      <c r="G25" s="24">
        <v>14900</v>
      </c>
      <c r="H25" s="24">
        <f t="shared" si="0"/>
        <v>14911.666666666666</v>
      </c>
      <c r="I25" s="25">
        <f t="shared" si="1"/>
        <v>3</v>
      </c>
      <c r="J25" s="25">
        <f t="shared" si="2"/>
        <v>727.57015698373255</v>
      </c>
      <c r="K25" s="25">
        <f t="shared" si="3"/>
        <v>4.8792007845114513</v>
      </c>
      <c r="L25" s="25" t="str">
        <f t="shared" si="4"/>
        <v>ОДНОРОДНЫЕ</v>
      </c>
      <c r="M25" s="24">
        <f t="shared" si="5"/>
        <v>14911.666666666666</v>
      </c>
    </row>
    <row r="26" spans="1:15" s="23" customFormat="1" ht="30" x14ac:dyDescent="0.25">
      <c r="A26" s="4">
        <v>7</v>
      </c>
      <c r="B26" s="28" t="s">
        <v>32</v>
      </c>
      <c r="C26" s="26" t="s">
        <v>29</v>
      </c>
      <c r="D26" s="22">
        <v>1</v>
      </c>
      <c r="E26" s="9">
        <v>27289.5</v>
      </c>
      <c r="F26" s="5">
        <v>24750</v>
      </c>
      <c r="G26" s="24">
        <v>25990</v>
      </c>
      <c r="H26" s="24">
        <f t="shared" si="0"/>
        <v>26009.833333333332</v>
      </c>
      <c r="I26" s="25">
        <f t="shared" si="1"/>
        <v>3</v>
      </c>
      <c r="J26" s="25">
        <f t="shared" si="2"/>
        <v>1269.866167489052</v>
      </c>
      <c r="K26" s="25">
        <f t="shared" si="3"/>
        <v>4.8822541506316925</v>
      </c>
      <c r="L26" s="25" t="str">
        <f t="shared" si="4"/>
        <v>ОДНОРОДНЫЕ</v>
      </c>
      <c r="M26" s="24">
        <f t="shared" si="5"/>
        <v>26009.833333333332</v>
      </c>
    </row>
    <row r="27" spans="1:15" x14ac:dyDescent="0.25">
      <c r="A27" s="4"/>
      <c r="B27" s="11"/>
      <c r="C27" s="10"/>
      <c r="D27" s="6"/>
      <c r="E27" s="20">
        <f>SUMPRODUCT($D$20:$D$26,E20:E26)</f>
        <v>456055.5</v>
      </c>
      <c r="F27" s="24">
        <f>SUMPRODUCT($D$20:$D$26,F20:F26)</f>
        <v>412972</v>
      </c>
      <c r="G27" s="24">
        <f>SUMPRODUCT($D$20:$D$26,G20:G26)</f>
        <v>434338</v>
      </c>
      <c r="H27" s="20"/>
      <c r="I27" s="17"/>
      <c r="J27" s="17"/>
      <c r="K27" s="17"/>
      <c r="L27" s="17"/>
      <c r="M27" s="3">
        <f>SUM(M20:M26)</f>
        <v>434455.16666666669</v>
      </c>
    </row>
    <row r="29" spans="1:15" x14ac:dyDescent="0.25">
      <c r="A29" s="40" t="s">
        <v>20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5" x14ac:dyDescent="0.25">
      <c r="A30" s="41" t="s">
        <v>19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5" ht="1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5" s="8" customFormat="1" x14ac:dyDescent="0.25">
      <c r="A32" s="36" t="s">
        <v>42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7"/>
      <c r="O32" s="7"/>
    </row>
    <row r="34" spans="10:12" x14ac:dyDescent="0.25">
      <c r="J34" s="14"/>
    </row>
    <row r="38" spans="10:12" x14ac:dyDescent="0.25">
      <c r="L38" s="14"/>
    </row>
  </sheetData>
  <mergeCells count="18">
    <mergeCell ref="L18:L19"/>
    <mergeCell ref="A18:A19"/>
    <mergeCell ref="G3:M3"/>
    <mergeCell ref="B18:B19"/>
    <mergeCell ref="C18:D18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  <mergeCell ref="K18:K19"/>
  </mergeCells>
  <conditionalFormatting sqref="L20:L2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2023-08-28T03:33:10Z</dcterms:modified>
</cp:coreProperties>
</file>