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6" i="1" l="1"/>
  <c r="L26" i="1"/>
  <c r="L20" i="1"/>
  <c r="Q20" i="1" s="1"/>
  <c r="M20" i="1"/>
  <c r="N20" i="1"/>
  <c r="L21" i="1"/>
  <c r="M21" i="1"/>
  <c r="N21" i="1"/>
  <c r="O21" i="1" s="1"/>
  <c r="P21" i="1" s="1"/>
  <c r="Q21" i="1"/>
  <c r="L22" i="1"/>
  <c r="Q22" i="1" s="1"/>
  <c r="M22" i="1"/>
  <c r="N22" i="1"/>
  <c r="O22" i="1" s="1"/>
  <c r="P22" i="1" s="1"/>
  <c r="L23" i="1"/>
  <c r="Q23" i="1" s="1"/>
  <c r="M23" i="1"/>
  <c r="N23" i="1"/>
  <c r="O23" i="1" s="1"/>
  <c r="P23" i="1" s="1"/>
  <c r="L24" i="1"/>
  <c r="Q24" i="1" s="1"/>
  <c r="M24" i="1"/>
  <c r="N24" i="1"/>
  <c r="O24" i="1" l="1"/>
  <c r="P24" i="1" s="1"/>
  <c r="O20" i="1"/>
  <c r="P20" i="1" s="1"/>
  <c r="L25" i="1"/>
  <c r="Q25" i="1" s="1"/>
  <c r="M25" i="1"/>
  <c r="N25" i="1"/>
  <c r="M26" i="1"/>
  <c r="N26" i="1"/>
  <c r="L27" i="1"/>
  <c r="Q27" i="1" s="1"/>
  <c r="M27" i="1"/>
  <c r="N27" i="1"/>
  <c r="C17" i="1" l="1"/>
  <c r="O27" i="1"/>
  <c r="P27" i="1" s="1"/>
  <c r="O26" i="1"/>
  <c r="P26" i="1" s="1"/>
  <c r="O25" i="1"/>
  <c r="P25" i="1" s="1"/>
</calcChain>
</file>

<file path=xl/sharedStrings.xml><?xml version="1.0" encoding="utf-8"?>
<sst xmlns="http://schemas.openxmlformats.org/spreadsheetml/2006/main" count="60" uniqueCount="46">
  <si>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</si>
  <si>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</si>
  <si>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</si>
  <si>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</si>
  <si>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</si>
  <si>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</si>
  <si>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</si>
  <si>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</si>
  <si>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</si>
  <si>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</si>
  <si>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</si>
  <si>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</si>
  <si>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</si>
  <si>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</si>
  <si>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</si>
  <si>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</si>
  <si>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</si>
  <si>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</si>
  <si>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</si>
  <si>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</si>
  <si>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</si>
  <si>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</si>
  <si>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</si>
  <si>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</si>
  <si>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</si>
  <si>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</si>
  <si>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</si>
  <si>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</si>
  <si>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</si>
  <si>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</si>
  <si>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№ 203-23</t>
  </si>
  <si>
    <t>на поставку лекарственных препаратов гормональных для системного использования</t>
  </si>
  <si>
    <t>КП вх.425-08/23 от 18.08.2023</t>
  </si>
  <si>
    <t>КП вх.426-08/23 от 18.08.2023</t>
  </si>
  <si>
    <t>КП вх.427-08/23 от 18.08.2023</t>
  </si>
  <si>
    <t xml:space="preserve">Окситоцин  </t>
  </si>
  <si>
    <t xml:space="preserve">Октреотид  </t>
  </si>
  <si>
    <t xml:space="preserve">Дексаметазон  </t>
  </si>
  <si>
    <t xml:space="preserve">Преднизолон </t>
  </si>
  <si>
    <t xml:space="preserve">Тиамазол </t>
  </si>
  <si>
    <t xml:space="preserve">Метилпреднизолон </t>
  </si>
  <si>
    <t>уп.</t>
  </si>
  <si>
    <t>шт.</t>
  </si>
  <si>
    <t>Начальная (максимальная) цена договора устанавливается в размере 143489,21 руб. (сто сорок три тысячи четыреста восемьдесят девять рублей двадцать одна копейка)</t>
  </si>
  <si>
    <t>Главный врач</t>
  </si>
  <si>
    <t>Ж.В. Есева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</si>
</sst>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85" zoomScaleNormal="85" zoomScalePageLayoutView="70" workbookViewId="0">
      <selection activeCell="P16" sqref="P16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32" t="s">
        <v>31</v>
      </c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30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15"/>
      <c r="C12" s="15"/>
      <c r="D12" s="15"/>
      <c r="M12" s="15"/>
      <c r="N12" s="33" t="s">
        <v>44</v>
      </c>
      <c r="O12" s="33"/>
      <c r="P12" s="49"/>
      <c r="Q12" s="48" t="s">
        <v>45</v>
      </c>
    </row>
    <row r="14" spans="2:17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7" hidden="1" x14ac:dyDescent="0.25"/>
    <row r="17" spans="1:19" ht="30" x14ac:dyDescent="0.25">
      <c r="A17" s="41" t="s">
        <v>11</v>
      </c>
      <c r="B17" s="42"/>
      <c r="C17" s="43">
        <f>SUM(Q20:Q27)</f>
        <v>143489.20666666667</v>
      </c>
      <c r="D17" s="42"/>
      <c r="E17" s="13" t="s">
        <v>32</v>
      </c>
      <c r="F17" s="13" t="s">
        <v>33</v>
      </c>
      <c r="G17" s="13" t="s">
        <v>34</v>
      </c>
      <c r="H17" s="29"/>
      <c r="I17" s="29"/>
      <c r="J17" s="29"/>
      <c r="K17" s="13"/>
      <c r="L17" s="12"/>
      <c r="M17" s="10"/>
      <c r="N17" s="10"/>
      <c r="O17" s="10"/>
      <c r="P17" s="10"/>
      <c r="Q17" s="12"/>
    </row>
    <row r="18" spans="1:19" ht="30" customHeight="1" x14ac:dyDescent="0.25">
      <c r="A18" s="30" t="s">
        <v>0</v>
      </c>
      <c r="B18" s="30" t="s">
        <v>1</v>
      </c>
      <c r="C18" s="30" t="s">
        <v>2</v>
      </c>
      <c r="D18" s="30"/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20" t="s">
        <v>28</v>
      </c>
      <c r="K18" s="20" t="s">
        <v>29</v>
      </c>
      <c r="L18" s="44" t="s">
        <v>12</v>
      </c>
      <c r="M18" s="30" t="s">
        <v>8</v>
      </c>
      <c r="N18" s="30" t="s">
        <v>9</v>
      </c>
      <c r="O18" s="30" t="s">
        <v>10</v>
      </c>
      <c r="P18" s="30" t="s">
        <v>6</v>
      </c>
      <c r="Q18" s="40" t="s">
        <v>7</v>
      </c>
    </row>
    <row r="19" spans="1:19" x14ac:dyDescent="0.25">
      <c r="A19" s="31"/>
      <c r="B19" s="31"/>
      <c r="C19" s="19" t="s">
        <v>3</v>
      </c>
      <c r="D19" s="19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45"/>
      <c r="M19" s="30"/>
      <c r="N19" s="30"/>
      <c r="O19" s="30"/>
      <c r="P19" s="30"/>
      <c r="Q19" s="40"/>
    </row>
    <row r="20" spans="1:19" s="25" customFormat="1" x14ac:dyDescent="0.25">
      <c r="A20" s="22">
        <v>1</v>
      </c>
      <c r="B20" s="46" t="s">
        <v>35</v>
      </c>
      <c r="C20" s="47" t="s">
        <v>41</v>
      </c>
      <c r="D20" s="47">
        <v>400</v>
      </c>
      <c r="E20" s="23">
        <v>87.89</v>
      </c>
      <c r="F20" s="26">
        <v>90.55</v>
      </c>
      <c r="G20" s="28">
        <v>89.65</v>
      </c>
      <c r="H20" s="28"/>
      <c r="I20" s="28"/>
      <c r="J20" s="28"/>
      <c r="K20" s="28"/>
      <c r="L20" s="26">
        <f t="shared" ref="L20:L24" si="0">AVERAGE(E20:K20)</f>
        <v>89.363333333333344</v>
      </c>
      <c r="M20" s="24">
        <f t="shared" ref="M20:M24" si="1" xml:space="preserve"> COUNT(E20:K20)</f>
        <v>3</v>
      </c>
      <c r="N20" s="24">
        <f t="shared" ref="N20:N24" si="2">STDEV(E20:K20)</f>
        <v>1.3529720371586882</v>
      </c>
      <c r="O20" s="24">
        <f t="shared" ref="O20:O24" si="3">N20/L20*100</f>
        <v>1.5140125000843239</v>
      </c>
      <c r="P20" s="24" t="str">
        <f t="shared" ref="P20:P24" si="4">IF(O20&lt;33,"ОДНОРОДНЫЕ","НЕОДНОРОДНЫЕ")</f>
        <v>ОДНОРОДНЫЕ</v>
      </c>
      <c r="Q20" s="26">
        <f t="shared" ref="Q20:Q24" si="5">D20*L20</f>
        <v>35745.333333333336</v>
      </c>
    </row>
    <row r="21" spans="1:19" s="25" customFormat="1" x14ac:dyDescent="0.25">
      <c r="A21" s="22">
        <v>2</v>
      </c>
      <c r="B21" s="46" t="s">
        <v>36</v>
      </c>
      <c r="C21" s="47" t="s">
        <v>41</v>
      </c>
      <c r="D21" s="47">
        <v>20</v>
      </c>
      <c r="E21" s="23">
        <v>1236.67</v>
      </c>
      <c r="F21" s="26">
        <v>1274.01</v>
      </c>
      <c r="G21" s="28">
        <v>1261.4000000000001</v>
      </c>
      <c r="H21" s="28"/>
      <c r="I21" s="28"/>
      <c r="J21" s="28"/>
      <c r="K21" s="28"/>
      <c r="L21" s="26">
        <f t="shared" si="0"/>
        <v>1257.3600000000001</v>
      </c>
      <c r="M21" s="24">
        <f t="shared" si="1"/>
        <v>3</v>
      </c>
      <c r="N21" s="24">
        <f t="shared" si="2"/>
        <v>18.995001974203603</v>
      </c>
      <c r="O21" s="24">
        <f t="shared" si="3"/>
        <v>1.5107051261534963</v>
      </c>
      <c r="P21" s="24" t="str">
        <f t="shared" si="4"/>
        <v>ОДНОРОДНЫЕ</v>
      </c>
      <c r="Q21" s="26">
        <f t="shared" si="5"/>
        <v>25147.200000000004</v>
      </c>
    </row>
    <row r="22" spans="1:19" s="25" customFormat="1" x14ac:dyDescent="0.25">
      <c r="A22" s="22">
        <v>3</v>
      </c>
      <c r="B22" s="46" t="s">
        <v>37</v>
      </c>
      <c r="C22" s="47" t="s">
        <v>41</v>
      </c>
      <c r="D22" s="47">
        <v>300</v>
      </c>
      <c r="E22" s="23">
        <v>138.65</v>
      </c>
      <c r="F22" s="26">
        <v>142.83000000000001</v>
      </c>
      <c r="G22" s="28">
        <v>141.41999999999999</v>
      </c>
      <c r="H22" s="28"/>
      <c r="I22" s="28"/>
      <c r="J22" s="28"/>
      <c r="K22" s="28"/>
      <c r="L22" s="26">
        <f t="shared" si="0"/>
        <v>140.96666666666667</v>
      </c>
      <c r="M22" s="24">
        <f t="shared" si="1"/>
        <v>3</v>
      </c>
      <c r="N22" s="24">
        <f t="shared" si="2"/>
        <v>2.1265543335013426</v>
      </c>
      <c r="O22" s="24">
        <f t="shared" si="3"/>
        <v>1.5085511942549132</v>
      </c>
      <c r="P22" s="24" t="str">
        <f t="shared" si="4"/>
        <v>ОДНОРОДНЫЕ</v>
      </c>
      <c r="Q22" s="26">
        <f t="shared" si="5"/>
        <v>42290</v>
      </c>
    </row>
    <row r="23" spans="1:19" s="25" customFormat="1" x14ac:dyDescent="0.25">
      <c r="A23" s="22">
        <v>4</v>
      </c>
      <c r="B23" s="46" t="s">
        <v>38</v>
      </c>
      <c r="C23" s="47" t="s">
        <v>41</v>
      </c>
      <c r="D23" s="47">
        <v>200</v>
      </c>
      <c r="E23" s="23">
        <v>133.53</v>
      </c>
      <c r="F23" s="26">
        <v>137.56</v>
      </c>
      <c r="G23" s="28">
        <v>136.19999999999999</v>
      </c>
      <c r="H23" s="28"/>
      <c r="I23" s="28"/>
      <c r="J23" s="28"/>
      <c r="K23" s="28"/>
      <c r="L23" s="26">
        <f t="shared" si="0"/>
        <v>135.76333333333335</v>
      </c>
      <c r="M23" s="24">
        <f t="shared" si="1"/>
        <v>3</v>
      </c>
      <c r="N23" s="24">
        <f t="shared" si="2"/>
        <v>2.0501788539864831</v>
      </c>
      <c r="O23" s="24">
        <f t="shared" si="3"/>
        <v>1.5101123430379948</v>
      </c>
      <c r="P23" s="24" t="str">
        <f t="shared" si="4"/>
        <v>ОДНОРОДНЫЕ</v>
      </c>
      <c r="Q23" s="26">
        <f t="shared" si="5"/>
        <v>27152.666666666672</v>
      </c>
    </row>
    <row r="24" spans="1:19" s="25" customFormat="1" x14ac:dyDescent="0.25">
      <c r="A24" s="22">
        <v>5</v>
      </c>
      <c r="B24" s="46" t="s">
        <v>38</v>
      </c>
      <c r="C24" s="47" t="s">
        <v>41</v>
      </c>
      <c r="D24" s="47">
        <v>30</v>
      </c>
      <c r="E24" s="23">
        <v>143.49</v>
      </c>
      <c r="F24" s="26">
        <v>147.82</v>
      </c>
      <c r="G24" s="28">
        <v>146.36000000000001</v>
      </c>
      <c r="H24" s="28"/>
      <c r="I24" s="28"/>
      <c r="J24" s="28"/>
      <c r="K24" s="28"/>
      <c r="L24" s="26">
        <f t="shared" si="0"/>
        <v>145.89000000000001</v>
      </c>
      <c r="M24" s="24">
        <f t="shared" si="1"/>
        <v>3</v>
      </c>
      <c r="N24" s="24">
        <f t="shared" si="2"/>
        <v>2.2029298672449769</v>
      </c>
      <c r="O24" s="24">
        <f t="shared" si="3"/>
        <v>1.5099937399718806</v>
      </c>
      <c r="P24" s="24" t="str">
        <f t="shared" si="4"/>
        <v>ОДНОРОДНЫЕ</v>
      </c>
      <c r="Q24" s="26">
        <f t="shared" si="5"/>
        <v>4376.7000000000007</v>
      </c>
    </row>
    <row r="25" spans="1:19" s="17" customFormat="1" x14ac:dyDescent="0.25">
      <c r="A25" s="22">
        <v>6</v>
      </c>
      <c r="B25" s="46" t="s">
        <v>39</v>
      </c>
      <c r="C25" s="47" t="s">
        <v>41</v>
      </c>
      <c r="D25" s="47">
        <v>4</v>
      </c>
      <c r="E25" s="23">
        <v>50.08</v>
      </c>
      <c r="F25" s="20">
        <v>51.59</v>
      </c>
      <c r="G25" s="20">
        <v>51.08</v>
      </c>
      <c r="H25" s="20"/>
      <c r="I25" s="20"/>
      <c r="J25" s="20"/>
      <c r="K25" s="20"/>
      <c r="L25" s="18">
        <f t="shared" ref="L25:L27" si="6">AVERAGE(E25:K25)</f>
        <v>50.916666666666664</v>
      </c>
      <c r="M25" s="16">
        <f t="shared" ref="M25:M27" si="7" xml:space="preserve"> COUNT(E25:K25)</f>
        <v>3</v>
      </c>
      <c r="N25" s="16">
        <f t="shared" ref="N25:N27" si="8">STDEV(E25:K25)</f>
        <v>0.76813627263223072</v>
      </c>
      <c r="O25" s="16">
        <f t="shared" ref="O25:O27" si="9">N25/L25*100</f>
        <v>1.5086146107343321</v>
      </c>
      <c r="P25" s="16" t="str">
        <f t="shared" ref="P25:P27" si="10">IF(O25&lt;33,"ОДНОРОДНЫЕ","НЕОДНОРОДНЫЕ")</f>
        <v>ОДНОРОДНЫЕ</v>
      </c>
      <c r="Q25" s="18">
        <f t="shared" ref="Q25:Q27" si="11">D25*L25</f>
        <v>203.66666666666666</v>
      </c>
    </row>
    <row r="26" spans="1:19" s="17" customFormat="1" x14ac:dyDescent="0.25">
      <c r="A26" s="22">
        <v>7</v>
      </c>
      <c r="B26" s="46" t="s">
        <v>40</v>
      </c>
      <c r="C26" s="47" t="s">
        <v>42</v>
      </c>
      <c r="D26" s="47">
        <v>600</v>
      </c>
      <c r="E26" s="29">
        <v>10.425000000000001</v>
      </c>
      <c r="F26" s="29">
        <v>10.74</v>
      </c>
      <c r="G26" s="29">
        <v>10.634</v>
      </c>
      <c r="H26" s="20"/>
      <c r="I26" s="20"/>
      <c r="J26" s="20"/>
      <c r="K26" s="20"/>
      <c r="L26" s="18">
        <f>AVERAGE(E26:K26)</f>
        <v>10.599666666666666</v>
      </c>
      <c r="M26" s="16">
        <f t="shared" si="7"/>
        <v>3</v>
      </c>
      <c r="N26" s="16">
        <f t="shared" si="8"/>
        <v>0.16028204307823521</v>
      </c>
      <c r="O26" s="16">
        <f t="shared" si="9"/>
        <v>1.5121422976656675</v>
      </c>
      <c r="P26" s="16" t="str">
        <f t="shared" si="10"/>
        <v>ОДНОРОДНЫЕ</v>
      </c>
      <c r="Q26" s="18">
        <f>D26*L26</f>
        <v>6359.7999999999993</v>
      </c>
    </row>
    <row r="27" spans="1:19" s="17" customFormat="1" x14ac:dyDescent="0.25">
      <c r="A27" s="27">
        <v>8</v>
      </c>
      <c r="B27" s="46" t="s">
        <v>40</v>
      </c>
      <c r="C27" s="47" t="s">
        <v>41</v>
      </c>
      <c r="D27" s="47">
        <v>6</v>
      </c>
      <c r="E27" s="14">
        <v>362.9</v>
      </c>
      <c r="F27" s="20">
        <v>373.86</v>
      </c>
      <c r="G27" s="20">
        <v>370.16</v>
      </c>
      <c r="H27" s="20"/>
      <c r="I27" s="20"/>
      <c r="J27" s="20"/>
      <c r="K27" s="20"/>
      <c r="L27" s="18">
        <f t="shared" si="6"/>
        <v>368.97333333333336</v>
      </c>
      <c r="M27" s="16">
        <f t="shared" si="7"/>
        <v>3</v>
      </c>
      <c r="N27" s="16">
        <f t="shared" si="8"/>
        <v>5.5755298701857541</v>
      </c>
      <c r="O27" s="16">
        <f t="shared" si="9"/>
        <v>1.5110929073968544</v>
      </c>
      <c r="P27" s="16" t="str">
        <f t="shared" si="10"/>
        <v>ОДНОРОДНЫЕ</v>
      </c>
      <c r="Q27" s="18">
        <f t="shared" si="11"/>
        <v>2213.84</v>
      </c>
    </row>
    <row r="28" spans="1:19" x14ac:dyDescent="0.25">
      <c r="R28" s="9"/>
      <c r="S28" s="1"/>
    </row>
    <row r="29" spans="1:19" x14ac:dyDescent="0.25">
      <c r="A29" s="38" t="s">
        <v>18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9" x14ac:dyDescent="0.25">
      <c r="A30" s="39" t="s">
        <v>17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ht="1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9" s="8" customFormat="1" x14ac:dyDescent="0.25">
      <c r="A32" s="34" t="s">
        <v>43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"/>
      <c r="S32" s="2"/>
    </row>
    <row r="38" spans="16:16" x14ac:dyDescent="0.25">
      <c r="P38" s="9"/>
    </row>
  </sheetData>
  <mergeCells count="18">
    <mergeCell ref="A32:Q32"/>
    <mergeCell ref="A31:Q31"/>
    <mergeCell ref="B14:P14"/>
    <mergeCell ref="A29:Q29"/>
    <mergeCell ref="A30:Q3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  <mergeCell ref="N12:O12"/>
  </mergeCells>
  <conditionalFormatting sqref="P20:P27">
    <cfRule type="containsText" dxfId="11" priority="10" operator="containsText" text="НЕ">
      <formula>NOT(ISERROR(SEARCH("НЕ",P20)))</formula>
    </cfRule>
    <cfRule type="containsText" dxfId="10" priority="11" operator="containsText" text="ОДНОРОДНЫЕ">
      <formula>NOT(ISERROR(SEARCH("ОДНОРОДНЫЕ",P20)))</formula>
    </cfRule>
    <cfRule type="containsText" dxfId="9" priority="12" operator="containsText" text="НЕОДНОРОДНЫЕ">
      <formula>NOT(ISERROR(SEARCH("НЕОДНОРОДНЫЕ",P20)))</formula>
    </cfRule>
  </conditionalFormatting>
  <conditionalFormatting sqref="P20:P27">
    <cfRule type="containsText" dxfId="8" priority="7" operator="containsText" text="НЕОДНОРОДНЫЕ">
      <formula>NOT(ISERROR(SEARCH("НЕОДНОРОДНЫЕ",P20)))</formula>
    </cfRule>
    <cfRule type="containsText" dxfId="7" priority="8" operator="containsText" text="ОДНОРОДНЫЕ">
      <formula>NOT(ISERROR(SEARCH("ОДНОРОДНЫЕ",P20)))</formula>
    </cfRule>
    <cfRule type="containsText" dxfId="6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2023-08-28T00:17:07Z</dcterms:modified>
</cp:coreProperties>
</file>