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G21" i="1" l="1"/>
  <c r="E21" i="1" l="1"/>
  <c r="F21" i="1" l="1"/>
  <c r="J20" i="1"/>
  <c r="O20" i="1" s="1"/>
  <c r="K20" i="1"/>
  <c r="L20" i="1"/>
  <c r="J21" i="1" l="1"/>
  <c r="M20" i="1"/>
  <c r="N20" i="1" s="1"/>
  <c r="O21" i="1"/>
  <c r="K21" i="1"/>
  <c r="L21" i="1"/>
  <c r="M21" i="1" l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<sst xmlns="http://schemas.openxmlformats.org/spreadsheetml/2006/main" count="43" uniqueCount="39">
  <si>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</si>
  <si>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</si>
  <si>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</si>
  <si>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</si>
  <si>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</si>
  <si>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</si>
  <si>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</si>
  <si>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</si>
  <si>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</si>
  <si>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</si>
  <si>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</si>
  <si>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</si>
  <si>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</si>
  <si>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</si>
  <si>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</si>
  <si>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</si>
  <si>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</si>
  <si>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</si>
  <si>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</si>
  <si>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</si>
  <si>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</si>
  <si>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</si>
  <si>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</si>
  <si>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</si>
  <si>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</si>
  <si>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</si>
  <si>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</si>
  <si>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</si>
  <si>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</si>
  <si>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</si>
  <si>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</si>
  <si>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</si>
  <si>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 202-23</t>
  </si>
  <si>
    <t>на поставку и сборку офисной мебели путем запроса котировок</t>
  </si>
  <si>
    <t>Стол прямой</t>
  </si>
  <si>
    <t>Вх. № 3105-08/23 от 04.08.2023</t>
  </si>
  <si>
    <t>Вх. № 3104-08/23 от 04.08.2023</t>
  </si>
  <si>
    <t>Вх. № 3103-08/23 от 04.08.2023</t>
  </si>
  <si>
    <t>Исходя из имеющегося у Заказчика объёма финансового обеспечения для осуществления закупки НМЦД устанавливается в размере 142428 руб. (сто сорок две тысячи четыреста двадцать восемь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</si>
</sst>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2" fontId="0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5" zoomScaleNormal="85" zoomScalePageLayoutView="70" workbookViewId="0">
      <selection activeCell="E17" sqref="E17:G17"/>
    </sheetView>
  </sheetViews>
  <sheetFormatPr defaultRowHeight="15" x14ac:dyDescent="0.25"/>
  <cols>
    <col min="1" max="1" width="9.140625" style="2"/>
    <col min="2" max="2" width="53.140625" style="2" customWidth="1"/>
    <col min="3" max="3" width="9.140625" style="2"/>
    <col min="4" max="4" width="9.140625" style="9"/>
    <col min="5" max="5" width="17.85546875" style="3" customWidth="1"/>
    <col min="6" max="6" width="17.28515625" style="3" customWidth="1"/>
    <col min="7" max="7" width="16.28515625" style="3" customWidth="1"/>
    <col min="8" max="8" width="14.7109375" style="3" hidden="1" customWidth="1"/>
    <col min="9" max="9" width="14.42578125" style="3" hidden="1" customWidth="1"/>
    <col min="10" max="10" width="14.855468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9.42578125" style="2" customWidth="1"/>
    <col min="15" max="15" width="16.42578125" style="3" customWidth="1"/>
    <col min="16" max="16" width="9.7109375" style="1" bestFit="1" customWidth="1"/>
    <col min="17" max="17" width="11.28515625" style="1" customWidth="1"/>
    <col min="18" max="18" width="13.7109375" style="1" customWidth="1"/>
    <col min="19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33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32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33" t="s">
        <v>20</v>
      </c>
      <c r="M12" s="33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s="5" customFormat="1" ht="51" customHeight="1" x14ac:dyDescent="0.25">
      <c r="A17" s="36" t="s">
        <v>14</v>
      </c>
      <c r="B17" s="37"/>
      <c r="C17" s="38">
        <f>E21</f>
        <v>142428</v>
      </c>
      <c r="D17" s="37"/>
      <c r="E17" s="29" t="s">
        <v>35</v>
      </c>
      <c r="F17" s="29" t="s">
        <v>36</v>
      </c>
      <c r="G17" s="29" t="s">
        <v>37</v>
      </c>
      <c r="H17" s="15"/>
      <c r="I17" s="15"/>
      <c r="J17" s="16"/>
      <c r="K17" s="17"/>
      <c r="L17" s="17"/>
      <c r="M17" s="17"/>
      <c r="N17" s="17"/>
      <c r="O17" s="16"/>
    </row>
    <row r="18" spans="1:18" s="5" customFormat="1" ht="30" customHeight="1" x14ac:dyDescent="0.25">
      <c r="A18" s="30" t="s">
        <v>0</v>
      </c>
      <c r="B18" s="30" t="s">
        <v>1</v>
      </c>
      <c r="C18" s="30" t="s">
        <v>2</v>
      </c>
      <c r="D18" s="30"/>
      <c r="E18" s="18" t="s">
        <v>5</v>
      </c>
      <c r="F18" s="16" t="s">
        <v>7</v>
      </c>
      <c r="G18" s="16" t="s">
        <v>8</v>
      </c>
      <c r="H18" s="16" t="s">
        <v>22</v>
      </c>
      <c r="I18" s="16" t="s">
        <v>23</v>
      </c>
      <c r="J18" s="39" t="s">
        <v>15</v>
      </c>
      <c r="K18" s="30" t="s">
        <v>11</v>
      </c>
      <c r="L18" s="30" t="s">
        <v>12</v>
      </c>
      <c r="M18" s="30" t="s">
        <v>13</v>
      </c>
      <c r="N18" s="30" t="s">
        <v>9</v>
      </c>
      <c r="O18" s="35" t="s">
        <v>10</v>
      </c>
    </row>
    <row r="19" spans="1:18" s="5" customFormat="1" ht="30" x14ac:dyDescent="0.25">
      <c r="A19" s="30"/>
      <c r="B19" s="30"/>
      <c r="C19" s="25" t="s">
        <v>3</v>
      </c>
      <c r="D19" s="25" t="s">
        <v>4</v>
      </c>
      <c r="E19" s="18" t="s">
        <v>6</v>
      </c>
      <c r="F19" s="16" t="s">
        <v>6</v>
      </c>
      <c r="G19" s="16" t="s">
        <v>6</v>
      </c>
      <c r="H19" s="16" t="s">
        <v>6</v>
      </c>
      <c r="I19" s="16" t="s">
        <v>6</v>
      </c>
      <c r="J19" s="40"/>
      <c r="K19" s="30"/>
      <c r="L19" s="30"/>
      <c r="M19" s="30"/>
      <c r="N19" s="30"/>
      <c r="O19" s="35"/>
    </row>
    <row r="20" spans="1:18" s="5" customFormat="1" x14ac:dyDescent="0.25">
      <c r="A20" s="24">
        <v>1</v>
      </c>
      <c r="B20" s="26" t="s">
        <v>34</v>
      </c>
      <c r="C20" s="14" t="s">
        <v>31</v>
      </c>
      <c r="D20" s="14">
        <v>25</v>
      </c>
      <c r="E20" s="18">
        <v>5697.12</v>
      </c>
      <c r="F20" s="23">
        <v>5961.65</v>
      </c>
      <c r="G20" s="23">
        <v>6275.42</v>
      </c>
      <c r="H20" s="23"/>
      <c r="I20" s="23"/>
      <c r="J20" s="23">
        <f t="shared" ref="J20" si="0">AVERAGE(E20:I20)</f>
        <v>5978.0633333333344</v>
      </c>
      <c r="K20" s="24">
        <f t="shared" ref="K20" si="1">COUNT(E20:I20)</f>
        <v>3</v>
      </c>
      <c r="L20" s="24">
        <f t="shared" ref="L20" si="2">STDEV(E20:I20)</f>
        <v>289.49917207711218</v>
      </c>
      <c r="M20" s="24">
        <f t="shared" ref="M20" si="3">L20/J20*100</f>
        <v>4.8426916199244925</v>
      </c>
      <c r="N20" s="24" t="str">
        <f t="shared" ref="N20" si="4">IF(M20&lt;33,"ОДНОРОДНЫЕ","НЕОДНОРОДНЫЕ")</f>
        <v>ОДНОРОДНЫЕ</v>
      </c>
      <c r="O20" s="23">
        <f t="shared" ref="O20" si="5">D20*J20</f>
        <v>149451.58333333337</v>
      </c>
    </row>
    <row r="21" spans="1:18" s="5" customFormat="1" x14ac:dyDescent="0.25">
      <c r="A21" s="24"/>
      <c r="B21" s="21" t="s">
        <v>25</v>
      </c>
      <c r="C21" s="19"/>
      <c r="D21" s="20"/>
      <c r="E21" s="23">
        <f>SUMPRODUCT(D20:D20,E20:E20)</f>
        <v>142428</v>
      </c>
      <c r="F21" s="23">
        <f>SUMPRODUCT(D20:D20,F20:F20)</f>
        <v>149041.25</v>
      </c>
      <c r="G21" s="23">
        <f>SUMPRODUCT(D20:D20,G20:G20)</f>
        <v>156885.5</v>
      </c>
      <c r="H21" s="23"/>
      <c r="I21" s="23"/>
      <c r="J21" s="23">
        <f>AVERAGE(E21:I21)</f>
        <v>149451.58333333334</v>
      </c>
      <c r="K21" s="24">
        <f t="shared" ref="K21" si="6">COUNT(E21:I21)</f>
        <v>3</v>
      </c>
      <c r="L21" s="24">
        <f t="shared" ref="L21" si="7">STDEV(E21:I21)</f>
        <v>7237.4793019278013</v>
      </c>
      <c r="M21" s="24">
        <f t="shared" ref="M21" si="8">L21/J21*100</f>
        <v>4.8426916199244916</v>
      </c>
      <c r="N21" s="24"/>
      <c r="O21" s="23">
        <f>SUM(O20:O20)</f>
        <v>149451.58333333337</v>
      </c>
      <c r="P21" s="27"/>
      <c r="Q21" s="27"/>
      <c r="R21" s="27"/>
    </row>
    <row r="22" spans="1:18" s="5" customFormat="1" ht="15" customHeight="1" x14ac:dyDescent="0.25">
      <c r="A22" s="22"/>
      <c r="B22" s="22"/>
      <c r="C22" s="22"/>
      <c r="D22" s="22"/>
      <c r="E22" s="4"/>
      <c r="F22" s="4"/>
      <c r="G22" s="4"/>
      <c r="H22" s="4"/>
      <c r="I22" s="4"/>
      <c r="J22" s="4"/>
      <c r="K22" s="22"/>
      <c r="L22" s="22"/>
      <c r="M22" s="22"/>
      <c r="N22" s="22"/>
      <c r="O22" s="4"/>
    </row>
    <row r="23" spans="1:18" s="22" customFormat="1" x14ac:dyDescent="0.25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8" s="22" customFormat="1" ht="24" customHeight="1" x14ac:dyDescent="0.25">
      <c r="A24" s="34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8" s="22" customForma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R25" s="28"/>
    </row>
    <row r="26" spans="1:18" s="10" customFormat="1" ht="30" customHeight="1" x14ac:dyDescent="0.25">
      <c r="A26" s="31" t="s">
        <v>38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</sheetData>
  <mergeCells count="17">
    <mergeCell ref="L12:M12"/>
    <mergeCell ref="B14:N14"/>
    <mergeCell ref="A23:O23"/>
    <mergeCell ref="A24:O24"/>
    <mergeCell ref="A25:O2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6:O26"/>
  </mergeCells>
  <conditionalFormatting sqref="N20:N21">
    <cfRule type="containsText" dxfId="5" priority="22" operator="containsText" text="НЕ">
      <formula>NOT(ISERROR(SEARCH("НЕ",N20)))</formula>
    </cfRule>
    <cfRule type="containsText" dxfId="4" priority="23" operator="containsText" text="ОДНОРОДНЫЕ">
      <formula>NOT(ISERROR(SEARCH("ОДНОРОДНЫЕ",N20)))</formula>
    </cfRule>
    <cfRule type="containsText" dxfId="3" priority="24" operator="containsText" text="НЕОДНОРОДНЫЕ">
      <formula>NOT(ISERROR(SEARCH("НЕОДНОРОДНЫЕ",N20)))</formula>
    </cfRule>
  </conditionalFormatting>
  <conditionalFormatting sqref="N20:N21">
    <cfRule type="containsText" dxfId="2" priority="19" operator="containsText" text="НЕОДНОРОДНЫЕ">
      <formula>NOT(ISERROR(SEARCH("НЕОДНОРОДНЫЕ",N20)))</formula>
    </cfRule>
    <cfRule type="containsText" dxfId="1" priority="20" operator="containsText" text="ОДНОРОДНЫЕ">
      <formula>NOT(ISERROR(SEARCH("ОДНОРОДНЫЕ",N20)))</formula>
    </cfRule>
    <cfRule type="containsText" dxfId="0" priority="21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2023-08-29T00:53:06Z</dcterms:modified>
</cp:coreProperties>
</file>