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1" i="1" l="1"/>
  <c r="M20" i="1"/>
  <c r="M21" i="1"/>
  <c r="H20" i="1"/>
  <c r="I20" i="1"/>
  <c r="J20" i="1"/>
  <c r="K20" i="1" s="1"/>
  <c r="L20" i="1" s="1"/>
  <c r="F31" i="1"/>
  <c r="G31" i="1"/>
  <c r="E31" i="1"/>
  <c r="H21" i="1" l="1"/>
  <c r="I21" i="1"/>
  <c r="J21" i="1"/>
  <c r="H22" i="1"/>
  <c r="M22" i="1" s="1"/>
  <c r="I22" i="1"/>
  <c r="J22" i="1"/>
  <c r="K22" i="1" s="1"/>
  <c r="L22" i="1" s="1"/>
  <c r="H23" i="1"/>
  <c r="I23" i="1"/>
  <c r="J23" i="1"/>
  <c r="H24" i="1"/>
  <c r="M24" i="1" s="1"/>
  <c r="I24" i="1"/>
  <c r="J24" i="1"/>
  <c r="K24" i="1" s="1"/>
  <c r="L24" i="1" s="1"/>
  <c r="H25" i="1"/>
  <c r="I25" i="1"/>
  <c r="J25" i="1"/>
  <c r="K25" i="1" s="1"/>
  <c r="L25" i="1" s="1"/>
  <c r="M25" i="1"/>
  <c r="H26" i="1"/>
  <c r="M26" i="1" s="1"/>
  <c r="I26" i="1"/>
  <c r="J26" i="1"/>
  <c r="K26" i="1" s="1"/>
  <c r="L26" i="1" s="1"/>
  <c r="K21" i="1" l="1"/>
  <c r="L21" i="1" s="1"/>
  <c r="K23" i="1"/>
  <c r="L23" i="1" s="1"/>
  <c r="M23" i="1"/>
  <c r="C17" i="1"/>
  <c r="H27" i="1"/>
  <c r="M27" i="1" s="1"/>
  <c r="I27" i="1"/>
  <c r="J27" i="1"/>
  <c r="H28" i="1"/>
  <c r="M28" i="1" s="1"/>
  <c r="I28" i="1"/>
  <c r="J28" i="1"/>
  <c r="H29" i="1"/>
  <c r="M29" i="1" s="1"/>
  <c r="I29" i="1"/>
  <c r="J29" i="1"/>
  <c r="H30" i="1"/>
  <c r="M30" i="1" s="1"/>
  <c r="I30" i="1"/>
  <c r="J30" i="1"/>
  <c r="K28" i="1" l="1"/>
  <c r="L28" i="1" s="1"/>
  <c r="K29" i="1"/>
  <c r="L29" i="1" s="1"/>
  <c r="K30" i="1"/>
  <c r="L30" i="1" s="1"/>
  <c r="K27" i="1"/>
  <c r="L27" i="1" s="1"/>
</calcChain>
</file>

<file path=xl/sharedStrings.xml><?xml version="1.0" encoding="utf-8"?>
<sst xmlns="http://schemas.openxmlformats.org/spreadsheetml/2006/main" count="58" uniqueCount="46">
  <si>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</si>
  <si>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</si>
  <si>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</si>
  <si>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</si>
  <si>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</si>
  <si>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</si>
  <si>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</si>
  <si>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</si>
  <si>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</si>
  <si>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</si>
  <si>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</si>
  <si>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</si>
  <si>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</si>
  <si>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</si>
  <si>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</si>
  <si>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</si>
  <si>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</si>
  <si>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</si>
  <si>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</si>
  <si>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</si>
  <si>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</si>
  <si>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</si>
  <si>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</si>
  <si>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</si>
  <si>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</si>
  <si>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</si>
  <si>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</si>
  <si>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</si>
  <si>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195-23</t>
  </si>
  <si>
    <t>Катетер мочеточниковый стерильный левый (синий) № 5</t>
  </si>
  <si>
    <t>Катетер мочеточниковый стерильный правый (красный) № 5</t>
  </si>
  <si>
    <t>Катетер мочеточниковый стерильный левый (синий) № 6</t>
  </si>
  <si>
    <t>Катетер мочеточниковый стерильный правый (красный) № 6</t>
  </si>
  <si>
    <t>Катетер стент урологический КСУ №6L=280мм силиконовый рентгеноконтрастный в комплекте с направителем и трубкой-толкателем с открытым и закрытым концами (стерильный)</t>
  </si>
  <si>
    <t>Катетер стент урологический КСУ №7 L=280мм силиконовый рентгеноконтрастный в комплекте с направителем и трубкой-толкателем с открытым и закрытым концами (стерильный)</t>
  </si>
  <si>
    <t>Мочеприемник одноразовый стерильный вариант исполнения: Мочеприемник одноразовый стерильный со сливным краном (Т-клапан) с креплением к пациенту, объем 1000 мл. CITRUSMED или эквивалент</t>
  </si>
  <si>
    <t>Мочеприемники полимерные однократного применения по ТУ ВУ 600012098.020-2009, открытого исполнения (наличие невозвратного клапана, устройства слива Т-образное) объём мешка мочеприёмника 2 л., длина соединительной трубки 90 см Фребор или эквивалент.</t>
  </si>
  <si>
    <t>Мочеприемники носимые TOPMED.Мочеприемни  ТОPMED 24 часа, объем 1000 мл или эквивалент.</t>
  </si>
  <si>
    <t>Мочеприемники полимерные однократного применения по ТУ ВУ 600012098.020-2009, открытого исполнения (наличие невозвратного клапана, устройства слива Т-образное) объём мешка мочеприёмника 2 л., длина соединительной трубки 130 см.</t>
  </si>
  <si>
    <t>шт</t>
  </si>
  <si>
    <t>вх. № 3196-08/23 от 16.08.2023</t>
  </si>
  <si>
    <t>вх. № 3197-08/23 от 16.08.2023</t>
  </si>
  <si>
    <t>вх. № 3198-08/23 от 16.08.2023</t>
  </si>
  <si>
    <t>Экстрактор Захват урологический</t>
  </si>
  <si>
    <t>Исходя из имеющегося у Заказчика объёма финансового обеспечения для осуществления закупки НМЦД устанавливается в размере 1958350 руб. (один миллион девятьсот пятьдесят восемь тысяч триста пятьдесят рублей 00 копеек)</t>
  </si>
  <si>
    <t>на поставку урологических медицинских изделий (катетеры, мочеприемники)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</si>
</sst>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85" zoomScaleNormal="85" zoomScalePageLayoutView="70" workbookViewId="0">
      <selection activeCell="G3" sqref="G3:M3"/>
    </sheetView>
  </sheetViews>
  <sheetFormatPr defaultRowHeight="15" x14ac:dyDescent="0.25"/>
  <cols>
    <col min="1" max="1" width="6.140625" style="19" bestFit="1" customWidth="1"/>
    <col min="2" max="2" width="44.140625" style="19" bestFit="1" customWidth="1"/>
    <col min="3" max="3" width="11.7109375" style="19" customWidth="1"/>
    <col min="4" max="4" width="7.140625" style="19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9" customWidth="1"/>
    <col min="10" max="10" width="12.5703125" style="19" customWidth="1"/>
    <col min="11" max="11" width="10.28515625" style="19" customWidth="1"/>
    <col min="12" max="12" width="22.42578125" style="19" bestFit="1" customWidth="1"/>
    <col min="13" max="13" width="17.5703125" style="1" customWidth="1"/>
    <col min="14" max="14" width="9.140625" style="19"/>
    <col min="15" max="15" width="9.7109375" style="19" bestFit="1" customWidth="1"/>
    <col min="16" max="16" width="10.7109375" style="19" bestFit="1" customWidth="1"/>
    <col min="17" max="17" width="11.7109375" style="19" bestFit="1" customWidth="1"/>
    <col min="18" max="18" width="10.7109375" style="19" bestFit="1" customWidth="1"/>
    <col min="19" max="16384" width="9.140625" style="19"/>
  </cols>
  <sheetData>
    <row r="1" spans="2:13" x14ac:dyDescent="0.25">
      <c r="M1" s="15" t="s">
        <v>21</v>
      </c>
    </row>
    <row r="2" spans="2:13" ht="14.45" customHeight="1" x14ac:dyDescent="0.25">
      <c r="M2" s="15" t="s">
        <v>22</v>
      </c>
    </row>
    <row r="3" spans="2:13" x14ac:dyDescent="0.25">
      <c r="G3" s="42" t="s">
        <v>45</v>
      </c>
      <c r="H3" s="42"/>
      <c r="I3" s="42"/>
      <c r="J3" s="42"/>
      <c r="K3" s="42"/>
      <c r="L3" s="42"/>
      <c r="M3" s="42"/>
    </row>
    <row r="4" spans="2:13" x14ac:dyDescent="0.25">
      <c r="G4" s="12"/>
      <c r="H4" s="12"/>
      <c r="I4" s="8"/>
      <c r="J4" s="8"/>
      <c r="K4" s="8"/>
      <c r="L4" s="8"/>
      <c r="M4" s="16" t="s">
        <v>24</v>
      </c>
    </row>
    <row r="5" spans="2:13" x14ac:dyDescent="0.25">
      <c r="G5" s="12"/>
      <c r="H5" s="12"/>
      <c r="I5" s="8"/>
      <c r="J5" s="8"/>
      <c r="K5" s="8"/>
      <c r="L5" s="8"/>
      <c r="M5" s="16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16" t="s">
        <v>28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6" t="s">
        <v>17</v>
      </c>
      <c r="K12" s="46"/>
      <c r="M12" s="1" t="s">
        <v>15</v>
      </c>
    </row>
    <row r="14" spans="2:13" x14ac:dyDescent="0.25">
      <c r="B14" s="46" t="s">
        <v>16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2:13" hidden="1" x14ac:dyDescent="0.25"/>
    <row r="17" spans="1:15" ht="54.6" customHeight="1" x14ac:dyDescent="0.25">
      <c r="A17" s="50" t="s">
        <v>11</v>
      </c>
      <c r="B17" s="51"/>
      <c r="C17" s="52">
        <f>F31</f>
        <v>1958350</v>
      </c>
      <c r="D17" s="53"/>
      <c r="E17" s="31" t="s">
        <v>40</v>
      </c>
      <c r="F17" s="31" t="s">
        <v>41</v>
      </c>
      <c r="G17" s="31" t="s">
        <v>42</v>
      </c>
      <c r="H17" s="20"/>
      <c r="I17" s="17"/>
      <c r="J17" s="17"/>
      <c r="K17" s="17"/>
      <c r="L17" s="17"/>
      <c r="M17" s="20"/>
    </row>
    <row r="18" spans="1:15" ht="30" customHeight="1" x14ac:dyDescent="0.25">
      <c r="A18" s="40" t="s">
        <v>0</v>
      </c>
      <c r="B18" s="40" t="s">
        <v>1</v>
      </c>
      <c r="C18" s="40" t="s">
        <v>2</v>
      </c>
      <c r="D18" s="40"/>
      <c r="E18" s="20" t="s">
        <v>25</v>
      </c>
      <c r="F18" s="20" t="s">
        <v>26</v>
      </c>
      <c r="G18" s="20" t="s">
        <v>27</v>
      </c>
      <c r="H18" s="54" t="s">
        <v>12</v>
      </c>
      <c r="I18" s="40" t="s">
        <v>8</v>
      </c>
      <c r="J18" s="40" t="s">
        <v>9</v>
      </c>
      <c r="K18" s="40" t="s">
        <v>10</v>
      </c>
      <c r="L18" s="40" t="s">
        <v>6</v>
      </c>
      <c r="M18" s="49" t="s">
        <v>7</v>
      </c>
    </row>
    <row r="19" spans="1:15" x14ac:dyDescent="0.25">
      <c r="A19" s="41"/>
      <c r="B19" s="41"/>
      <c r="C19" s="18" t="s">
        <v>3</v>
      </c>
      <c r="D19" s="18" t="s">
        <v>4</v>
      </c>
      <c r="E19" s="21" t="s">
        <v>5</v>
      </c>
      <c r="F19" s="20" t="s">
        <v>5</v>
      </c>
      <c r="G19" s="20" t="s">
        <v>5</v>
      </c>
      <c r="H19" s="55"/>
      <c r="I19" s="40"/>
      <c r="J19" s="40"/>
      <c r="K19" s="40"/>
      <c r="L19" s="40"/>
      <c r="M19" s="49"/>
    </row>
    <row r="20" spans="1:15" s="32" customFormat="1" x14ac:dyDescent="0.25">
      <c r="A20" s="4">
        <v>1</v>
      </c>
      <c r="B20" s="35" t="s">
        <v>43</v>
      </c>
      <c r="C20" s="33" t="s">
        <v>39</v>
      </c>
      <c r="D20" s="34">
        <v>5</v>
      </c>
      <c r="E20" s="37">
        <v>56700</v>
      </c>
      <c r="F20" s="36">
        <v>54000</v>
      </c>
      <c r="G20" s="39">
        <v>59535</v>
      </c>
      <c r="H20" s="39">
        <f t="shared" ref="H20" si="0">AVERAGE(E20:G20)</f>
        <v>56745</v>
      </c>
      <c r="I20" s="38">
        <f t="shared" ref="I20" si="1" xml:space="preserve"> COUNT(E20:G20)</f>
        <v>3</v>
      </c>
      <c r="J20" s="38">
        <f t="shared" ref="J20" si="2">STDEV(E20:G20)</f>
        <v>2767.7743766427207</v>
      </c>
      <c r="K20" s="38">
        <f t="shared" ref="K20" si="3">J20/H20*100</f>
        <v>4.8775652068776463</v>
      </c>
      <c r="L20" s="38" t="str">
        <f t="shared" ref="L20" si="4">IF(K20&lt;33,"ОДНОРОДНЫЕ","НЕОДНОРОДНЫЕ")</f>
        <v>ОДНОРОДНЫЕ</v>
      </c>
      <c r="M20" s="39">
        <f>D20*H20</f>
        <v>283725</v>
      </c>
    </row>
    <row r="21" spans="1:15" s="28" customFormat="1" ht="30" x14ac:dyDescent="0.25">
      <c r="A21" s="4">
        <v>2</v>
      </c>
      <c r="B21" s="30" t="s">
        <v>29</v>
      </c>
      <c r="C21" s="27" t="s">
        <v>39</v>
      </c>
      <c r="D21" s="26">
        <v>100</v>
      </c>
      <c r="E21" s="9">
        <v>565</v>
      </c>
      <c r="F21" s="5">
        <v>539</v>
      </c>
      <c r="G21" s="29">
        <v>593</v>
      </c>
      <c r="H21" s="29">
        <f t="shared" ref="H21:H26" si="5">AVERAGE(E21:G21)</f>
        <v>565.66666666666663</v>
      </c>
      <c r="I21" s="27">
        <f t="shared" ref="I21:I26" si="6" xml:space="preserve"> COUNT(E21:G21)</f>
        <v>3</v>
      </c>
      <c r="J21" s="27">
        <f t="shared" ref="J21:J26" si="7">STDEV(E21:G21)</f>
        <v>27.006172134038788</v>
      </c>
      <c r="K21" s="27">
        <f t="shared" ref="K21:K26" si="8">J21/H21*100</f>
        <v>4.7742201769072699</v>
      </c>
      <c r="L21" s="27" t="str">
        <f t="shared" ref="L21:L26" si="9">IF(K21&lt;33,"ОДНОРОДНЫЕ","НЕОДНОРОДНЫЕ")</f>
        <v>ОДНОРОДНЫЕ</v>
      </c>
      <c r="M21" s="29">
        <f>D21*H21</f>
        <v>56566.666666666664</v>
      </c>
    </row>
    <row r="22" spans="1:15" s="28" customFormat="1" ht="30" x14ac:dyDescent="0.25">
      <c r="A22" s="4">
        <v>3</v>
      </c>
      <c r="B22" s="30" t="s">
        <v>30</v>
      </c>
      <c r="C22" s="27" t="s">
        <v>39</v>
      </c>
      <c r="D22" s="26">
        <v>100</v>
      </c>
      <c r="E22" s="9">
        <v>565</v>
      </c>
      <c r="F22" s="5">
        <v>539</v>
      </c>
      <c r="G22" s="29">
        <v>593</v>
      </c>
      <c r="H22" s="29">
        <f t="shared" si="5"/>
        <v>565.66666666666663</v>
      </c>
      <c r="I22" s="27">
        <f t="shared" si="6"/>
        <v>3</v>
      </c>
      <c r="J22" s="27">
        <f t="shared" si="7"/>
        <v>27.006172134038788</v>
      </c>
      <c r="K22" s="27">
        <f t="shared" si="8"/>
        <v>4.7742201769072699</v>
      </c>
      <c r="L22" s="27" t="str">
        <f t="shared" si="9"/>
        <v>ОДНОРОДНЫЕ</v>
      </c>
      <c r="M22" s="29">
        <f t="shared" ref="M22:M26" si="10">D22*H22</f>
        <v>56566.666666666664</v>
      </c>
    </row>
    <row r="23" spans="1:15" s="28" customFormat="1" ht="30" x14ac:dyDescent="0.25">
      <c r="A23" s="4">
        <v>4</v>
      </c>
      <c r="B23" s="30" t="s">
        <v>31</v>
      </c>
      <c r="C23" s="27" t="s">
        <v>39</v>
      </c>
      <c r="D23" s="26">
        <v>100</v>
      </c>
      <c r="E23" s="9">
        <v>565</v>
      </c>
      <c r="F23" s="5">
        <v>539</v>
      </c>
      <c r="G23" s="29">
        <v>593</v>
      </c>
      <c r="H23" s="29">
        <f t="shared" si="5"/>
        <v>565.66666666666663</v>
      </c>
      <c r="I23" s="27">
        <f t="shared" si="6"/>
        <v>3</v>
      </c>
      <c r="J23" s="27">
        <f t="shared" si="7"/>
        <v>27.006172134038788</v>
      </c>
      <c r="K23" s="27">
        <f t="shared" si="8"/>
        <v>4.7742201769072699</v>
      </c>
      <c r="L23" s="27" t="str">
        <f t="shared" si="9"/>
        <v>ОДНОРОДНЫЕ</v>
      </c>
      <c r="M23" s="29">
        <f t="shared" si="10"/>
        <v>56566.666666666664</v>
      </c>
    </row>
    <row r="24" spans="1:15" s="28" customFormat="1" ht="30" x14ac:dyDescent="0.25">
      <c r="A24" s="4">
        <v>5</v>
      </c>
      <c r="B24" s="30" t="s">
        <v>32</v>
      </c>
      <c r="C24" s="27" t="s">
        <v>39</v>
      </c>
      <c r="D24" s="26">
        <v>100</v>
      </c>
      <c r="E24" s="9">
        <v>565</v>
      </c>
      <c r="F24" s="5">
        <v>539</v>
      </c>
      <c r="G24" s="29">
        <v>593</v>
      </c>
      <c r="H24" s="29">
        <f t="shared" si="5"/>
        <v>565.66666666666663</v>
      </c>
      <c r="I24" s="27">
        <f t="shared" si="6"/>
        <v>3</v>
      </c>
      <c r="J24" s="27">
        <f t="shared" si="7"/>
        <v>27.006172134038788</v>
      </c>
      <c r="K24" s="27">
        <f t="shared" si="8"/>
        <v>4.7742201769072699</v>
      </c>
      <c r="L24" s="27" t="str">
        <f t="shared" si="9"/>
        <v>ОДНОРОДНЫЕ</v>
      </c>
      <c r="M24" s="29">
        <f t="shared" si="10"/>
        <v>56566.666666666664</v>
      </c>
    </row>
    <row r="25" spans="1:15" s="28" customFormat="1" ht="75" x14ac:dyDescent="0.25">
      <c r="A25" s="4">
        <v>6</v>
      </c>
      <c r="B25" s="30" t="s">
        <v>33</v>
      </c>
      <c r="C25" s="27" t="s">
        <v>39</v>
      </c>
      <c r="D25" s="26">
        <v>80</v>
      </c>
      <c r="E25" s="9">
        <v>5880</v>
      </c>
      <c r="F25" s="5">
        <v>5600</v>
      </c>
      <c r="G25" s="29">
        <v>6174</v>
      </c>
      <c r="H25" s="29">
        <f t="shared" si="5"/>
        <v>5884.666666666667</v>
      </c>
      <c r="I25" s="27">
        <f t="shared" si="6"/>
        <v>3</v>
      </c>
      <c r="J25" s="27">
        <f t="shared" si="7"/>
        <v>287.02845387405989</v>
      </c>
      <c r="K25" s="27">
        <f t="shared" si="8"/>
        <v>4.8775652068776463</v>
      </c>
      <c r="L25" s="27" t="str">
        <f t="shared" si="9"/>
        <v>ОДНОРОДНЫЕ</v>
      </c>
      <c r="M25" s="29">
        <f t="shared" si="10"/>
        <v>470773.33333333337</v>
      </c>
    </row>
    <row r="26" spans="1:15" s="28" customFormat="1" ht="75" x14ac:dyDescent="0.25">
      <c r="A26" s="4">
        <v>7</v>
      </c>
      <c r="B26" s="30" t="s">
        <v>34</v>
      </c>
      <c r="C26" s="27" t="s">
        <v>39</v>
      </c>
      <c r="D26" s="26">
        <v>80</v>
      </c>
      <c r="E26" s="9">
        <v>5880</v>
      </c>
      <c r="F26" s="5">
        <v>5600</v>
      </c>
      <c r="G26" s="29">
        <v>6174</v>
      </c>
      <c r="H26" s="29">
        <f t="shared" si="5"/>
        <v>5884.666666666667</v>
      </c>
      <c r="I26" s="27">
        <f t="shared" si="6"/>
        <v>3</v>
      </c>
      <c r="J26" s="27">
        <f t="shared" si="7"/>
        <v>287.02845387405989</v>
      </c>
      <c r="K26" s="27">
        <f t="shared" si="8"/>
        <v>4.8775652068776463</v>
      </c>
      <c r="L26" s="27" t="str">
        <f t="shared" si="9"/>
        <v>ОДНОРОДНЫЕ</v>
      </c>
      <c r="M26" s="29">
        <f t="shared" si="10"/>
        <v>470773.33333333337</v>
      </c>
    </row>
    <row r="27" spans="1:15" s="23" customFormat="1" ht="75" x14ac:dyDescent="0.25">
      <c r="A27" s="4">
        <v>8</v>
      </c>
      <c r="B27" s="30" t="s">
        <v>35</v>
      </c>
      <c r="C27" s="27" t="s">
        <v>39</v>
      </c>
      <c r="D27" s="26">
        <v>500</v>
      </c>
      <c r="E27" s="9">
        <v>68</v>
      </c>
      <c r="F27" s="5">
        <v>65</v>
      </c>
      <c r="G27" s="24">
        <v>71.400000000000006</v>
      </c>
      <c r="H27" s="24">
        <f t="shared" ref="H27" si="11">AVERAGE(E27:G27)</f>
        <v>68.13333333333334</v>
      </c>
      <c r="I27" s="22">
        <f t="shared" ref="I27" si="12" xml:space="preserve"> COUNT(E27:G27)</f>
        <v>3</v>
      </c>
      <c r="J27" s="22">
        <f t="shared" ref="J27" si="13">STDEV(E27:G27)</f>
        <v>3.2020826556060902</v>
      </c>
      <c r="K27" s="22">
        <f t="shared" ref="K27" si="14">J27/H27*100</f>
        <v>4.6997299250578619</v>
      </c>
      <c r="L27" s="22" t="str">
        <f t="shared" ref="L27" si="15">IF(K27&lt;33,"ОДНОРОДНЫЕ","НЕОДНОРОДНЫЕ")</f>
        <v>ОДНОРОДНЫЕ</v>
      </c>
      <c r="M27" s="24">
        <f t="shared" ref="M27" si="16">D27*H27</f>
        <v>34066.666666666672</v>
      </c>
      <c r="O27" s="14"/>
    </row>
    <row r="28" spans="1:15" s="23" customFormat="1" ht="105" x14ac:dyDescent="0.25">
      <c r="A28" s="4">
        <v>9</v>
      </c>
      <c r="B28" s="30" t="s">
        <v>36</v>
      </c>
      <c r="C28" s="27" t="s">
        <v>39</v>
      </c>
      <c r="D28" s="26">
        <v>3000</v>
      </c>
      <c r="E28" s="9">
        <v>157</v>
      </c>
      <c r="F28" s="5">
        <v>150</v>
      </c>
      <c r="G28" s="24">
        <v>165</v>
      </c>
      <c r="H28" s="24">
        <f t="shared" ref="H28:H30" si="17">AVERAGE(E28:G28)</f>
        <v>157.33333333333334</v>
      </c>
      <c r="I28" s="22">
        <f t="shared" ref="I28:I30" si="18" xml:space="preserve"> COUNT(E28:G28)</f>
        <v>3</v>
      </c>
      <c r="J28" s="22">
        <f t="shared" ref="J28:J30" si="19">STDEV(E28:G28)</f>
        <v>7.5055534994651349</v>
      </c>
      <c r="K28" s="22">
        <f t="shared" ref="K28:K30" si="20">J28/H28*100</f>
        <v>4.770478919151568</v>
      </c>
      <c r="L28" s="22" t="str">
        <f t="shared" ref="L28:L30" si="21">IF(K28&lt;33,"ОДНОРОДНЫЕ","НЕОДНОРОДНЫЕ")</f>
        <v>ОДНОРОДНЫЕ</v>
      </c>
      <c r="M28" s="24">
        <f t="shared" ref="M28:M30" si="22">D28*H28</f>
        <v>472000</v>
      </c>
      <c r="O28" s="14"/>
    </row>
    <row r="29" spans="1:15" s="23" customFormat="1" ht="45" x14ac:dyDescent="0.25">
      <c r="A29" s="4">
        <v>10</v>
      </c>
      <c r="B29" s="30" t="s">
        <v>37</v>
      </c>
      <c r="C29" s="27" t="s">
        <v>39</v>
      </c>
      <c r="D29" s="26">
        <v>50</v>
      </c>
      <c r="E29" s="9">
        <v>404</v>
      </c>
      <c r="F29" s="5">
        <v>385</v>
      </c>
      <c r="G29" s="24">
        <v>424.2</v>
      </c>
      <c r="H29" s="24">
        <f t="shared" si="17"/>
        <v>404.40000000000003</v>
      </c>
      <c r="I29" s="22">
        <f t="shared" si="18"/>
        <v>3</v>
      </c>
      <c r="J29" s="22">
        <f t="shared" si="19"/>
        <v>19.603060985468563</v>
      </c>
      <c r="K29" s="22">
        <f t="shared" si="20"/>
        <v>4.8474433693047869</v>
      </c>
      <c r="L29" s="22" t="str">
        <f t="shared" si="21"/>
        <v>ОДНОРОДНЫЕ</v>
      </c>
      <c r="M29" s="24">
        <f t="shared" si="22"/>
        <v>20220</v>
      </c>
      <c r="O29" s="14"/>
    </row>
    <row r="30" spans="1:15" s="23" customFormat="1" ht="90" x14ac:dyDescent="0.25">
      <c r="A30" s="4">
        <v>11</v>
      </c>
      <c r="B30" s="25" t="s">
        <v>38</v>
      </c>
      <c r="C30" s="27" t="s">
        <v>39</v>
      </c>
      <c r="D30" s="26">
        <v>300</v>
      </c>
      <c r="E30" s="9">
        <v>262</v>
      </c>
      <c r="F30" s="5">
        <v>250</v>
      </c>
      <c r="G30" s="24">
        <v>275</v>
      </c>
      <c r="H30" s="24">
        <f t="shared" si="17"/>
        <v>262.33333333333331</v>
      </c>
      <c r="I30" s="22">
        <f t="shared" si="18"/>
        <v>3</v>
      </c>
      <c r="J30" s="22">
        <f t="shared" si="19"/>
        <v>12.503332889007368</v>
      </c>
      <c r="K30" s="22">
        <f t="shared" si="20"/>
        <v>4.7662005930142453</v>
      </c>
      <c r="L30" s="22" t="str">
        <f t="shared" si="21"/>
        <v>ОДНОРОДНЫЕ</v>
      </c>
      <c r="M30" s="24">
        <f t="shared" si="22"/>
        <v>78700</v>
      </c>
      <c r="O30" s="14"/>
    </row>
    <row r="31" spans="1:15" x14ac:dyDescent="0.25">
      <c r="A31" s="4"/>
      <c r="B31" s="11"/>
      <c r="C31" s="10"/>
      <c r="D31" s="6"/>
      <c r="E31" s="20">
        <f>SUMPRODUCT($D$20:$D$30,E20:E30)</f>
        <v>2054100</v>
      </c>
      <c r="F31" s="39">
        <f t="shared" ref="F31:G31" si="23">SUMPRODUCT($D$20:$D$30,F20:F30)</f>
        <v>1958350</v>
      </c>
      <c r="G31" s="39">
        <f t="shared" si="23"/>
        <v>2157125</v>
      </c>
      <c r="H31" s="20"/>
      <c r="I31" s="17"/>
      <c r="J31" s="17"/>
      <c r="K31" s="17"/>
      <c r="L31" s="17"/>
      <c r="M31" s="3">
        <f>SUM(M20:M30)</f>
        <v>2056525.0000000002</v>
      </c>
    </row>
    <row r="33" spans="1:15" x14ac:dyDescent="0.25">
      <c r="A33" s="47" t="s">
        <v>20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5" x14ac:dyDescent="0.25">
      <c r="A34" s="48" t="s">
        <v>19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</row>
    <row r="35" spans="1:15" ht="15" customHeight="1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5" s="8" customFormat="1" ht="35.25" customHeight="1" x14ac:dyDescent="0.25">
      <c r="A36" s="43" t="s">
        <v>44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7"/>
      <c r="O36" s="7"/>
    </row>
    <row r="38" spans="1:15" x14ac:dyDescent="0.25">
      <c r="J38" s="14"/>
    </row>
    <row r="42" spans="1:15" x14ac:dyDescent="0.25">
      <c r="L42" s="14"/>
    </row>
  </sheetData>
  <mergeCells count="18">
    <mergeCell ref="A36:M36"/>
    <mergeCell ref="A35:M35"/>
    <mergeCell ref="J12:K12"/>
    <mergeCell ref="B14:L14"/>
    <mergeCell ref="A33:M33"/>
    <mergeCell ref="A34:M3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3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3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2023-08-28T07:49:23Z</dcterms:modified>
</cp:coreProperties>
</file>