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-120" yWindow="-120" windowWidth="29040" windowHeight="1584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L20" i="1" l="1"/>
  <c r="Q20" i="1" s="1"/>
  <c r="M20" i="1"/>
  <c r="N20" i="1"/>
  <c r="L21" i="1"/>
  <c r="Q21" i="1" s="1"/>
  <c r="M21" i="1"/>
  <c r="N21" i="1"/>
  <c r="L22" i="1"/>
  <c r="Q22" i="1" s="1"/>
  <c r="M22" i="1"/>
  <c r="N22" i="1"/>
  <c r="O22" i="1" s="1"/>
  <c r="P22" i="1" s="1"/>
  <c r="L23" i="1"/>
  <c r="Q23" i="1" s="1"/>
  <c r="M23" i="1"/>
  <c r="N23" i="1"/>
  <c r="L24" i="1"/>
  <c r="Q24" i="1" s="1"/>
  <c r="M24" i="1"/>
  <c r="N24" i="1"/>
  <c r="O24" i="1" s="1"/>
  <c r="P24" i="1" s="1"/>
  <c r="L25" i="1"/>
  <c r="Q25" i="1" s="1"/>
  <c r="M25" i="1"/>
  <c r="N25" i="1"/>
  <c r="L26" i="1"/>
  <c r="Q26" i="1" s="1"/>
  <c r="M26" i="1"/>
  <c r="N26" i="1"/>
  <c r="O26" i="1" s="1"/>
  <c r="P26" i="1" s="1"/>
  <c r="L27" i="1"/>
  <c r="Q27" i="1" s="1"/>
  <c r="M27" i="1"/>
  <c r="N27" i="1"/>
  <c r="O27" i="1" s="1"/>
  <c r="P27" i="1" s="1"/>
  <c r="L28" i="1"/>
  <c r="Q28" i="1" s="1"/>
  <c r="M28" i="1"/>
  <c r="N28" i="1"/>
  <c r="L29" i="1"/>
  <c r="M29" i="1"/>
  <c r="N29" i="1"/>
  <c r="L30" i="1"/>
  <c r="M30" i="1"/>
  <c r="N30" i="1"/>
  <c r="O30" i="1" s="1"/>
  <c r="P30" i="1" s="1"/>
  <c r="Q30" i="1"/>
  <c r="O28" i="1" l="1"/>
  <c r="P28" i="1" s="1"/>
  <c r="O21" i="1"/>
  <c r="P21" i="1" s="1"/>
  <c r="O25" i="1"/>
  <c r="P25" i="1" s="1"/>
  <c r="O29" i="1"/>
  <c r="P29" i="1" s="1"/>
  <c r="O20" i="1"/>
  <c r="P20" i="1" s="1"/>
  <c r="Q29" i="1"/>
  <c r="O23" i="1"/>
  <c r="P23" i="1" s="1"/>
  <c r="L32" i="1"/>
  <c r="Q32" i="1" s="1"/>
  <c r="M32" i="1"/>
  <c r="N32" i="1"/>
  <c r="L33" i="1"/>
  <c r="Q33" i="1" s="1"/>
  <c r="M33" i="1"/>
  <c r="N33" i="1"/>
  <c r="L34" i="1"/>
  <c r="Q34" i="1" s="1"/>
  <c r="M34" i="1"/>
  <c r="N34" i="1"/>
  <c r="L35" i="1"/>
  <c r="Q35" i="1" s="1"/>
  <c r="M35" i="1"/>
  <c r="N35" i="1"/>
  <c r="L36" i="1"/>
  <c r="Q36" i="1" s="1"/>
  <c r="M36" i="1"/>
  <c r="N36" i="1"/>
  <c r="L37" i="1"/>
  <c r="Q37" i="1" s="1"/>
  <c r="M37" i="1"/>
  <c r="N37" i="1"/>
  <c r="L38" i="1"/>
  <c r="Q38" i="1" s="1"/>
  <c r="M38" i="1"/>
  <c r="N38" i="1"/>
  <c r="L39" i="1"/>
  <c r="Q39" i="1" s="1"/>
  <c r="M39" i="1"/>
  <c r="N39" i="1"/>
  <c r="L40" i="1"/>
  <c r="Q40" i="1" s="1"/>
  <c r="M40" i="1"/>
  <c r="N40" i="1"/>
  <c r="O38" i="1" l="1"/>
  <c r="P38" i="1" s="1"/>
  <c r="O34" i="1"/>
  <c r="P34" i="1" s="1"/>
  <c r="O33" i="1"/>
  <c r="P33" i="1" s="1"/>
  <c r="O36" i="1"/>
  <c r="P36" i="1" s="1"/>
  <c r="O40" i="1"/>
  <c r="P40" i="1" s="1"/>
  <c r="O35" i="1"/>
  <c r="P35" i="1" s="1"/>
  <c r="O39" i="1"/>
  <c r="P39" i="1" s="1"/>
  <c r="O32" i="1"/>
  <c r="P32" i="1" s="1"/>
  <c r="O37" i="1"/>
  <c r="P37" i="1" s="1"/>
  <c r="L31" i="1"/>
  <c r="Q31" i="1" s="1"/>
  <c r="C17" i="1" s="1"/>
  <c r="M31" i="1"/>
  <c r="N31" i="1"/>
  <c r="O31" i="1" l="1"/>
  <c r="P31" i="1" s="1"/>
</calcChain>
</file>

<file path=xl/sharedStrings.xml><?xml version="1.0" encoding="utf-8"?>
<sst xmlns="http://schemas.openxmlformats.org/spreadsheetml/2006/main" count="90" uniqueCount="58">
  <si>
    <t>№ п/п</t>
  </si>
  <si>
    <t>Наименование товара, работ, услуг</t>
  </si>
  <si>
    <t>Объем</t>
  </si>
  <si>
    <t>Ед.изм.</t>
  </si>
  <si>
    <t>Кол-во</t>
  </si>
  <si>
    <t>Цена за ед.изм.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</si>
  <si>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</si>
  <si>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</si>
  <si>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</si>
  <si>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</si>
  <si>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</si>
  <si>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</si>
  <si>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</si>
  <si>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</si>
  <si>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</si>
  <si>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Обоснование начальной (максимальной) цены договора</t>
  </si>
  <si>
    <t>Заказчик: областное государственное автономное учреждение здравоохранения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</si>
  <si>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</si>
  <si>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</si>
  <si>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</si>
  <si>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</si>
  <si>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только субъекты малого и среднего предпринимательства</t>
  </si>
  <si>
    <t>путем запроса котировок в электронной форме, участниками которого могут являться</t>
  </si>
  <si>
    <t>Источник № 1</t>
  </si>
  <si>
    <t>Источник № 2</t>
  </si>
  <si>
    <t>Источник № 3</t>
  </si>
  <si>
    <t>Источник № 4</t>
  </si>
  <si>
    <t>Источник № 5</t>
  </si>
  <si>
    <t>Источник № 6</t>
  </si>
  <si>
    <t>Источник № 7</t>
  </si>
  <si>
    <t>Уп.</t>
  </si>
  <si>
    <t>И.о. главного врача</t>
  </si>
  <si>
    <t>С.В. Погодаева</t>
  </si>
  <si>
    <t>КП вх. 372-08/23 от 04.08.2023</t>
  </si>
  <si>
    <t>КП вх. 373-08/23 от 04.08.2023</t>
  </si>
  <si>
    <t>КП вх. 374-08/23 от 04.08.2023</t>
  </si>
  <si>
    <t>КП вх. 379-08/23 от 07.08.2023</t>
  </si>
  <si>
    <t>Гозоглиптин</t>
  </si>
  <si>
    <t>Эмпаглифлозин</t>
  </si>
  <si>
    <t>Эвоглиптин</t>
  </si>
  <si>
    <t>Ситаглиптин</t>
  </si>
  <si>
    <t>Алоглиптин</t>
  </si>
  <si>
    <t>Ипраглифлозин</t>
  </si>
  <si>
    <t>Инсулин деглудек</t>
  </si>
  <si>
    <t>Инсулин лизпро</t>
  </si>
  <si>
    <t>Инсулин гларгин</t>
  </si>
  <si>
    <t>Инсулин растворимый [человеческий генно-инженерный]</t>
  </si>
  <si>
    <t>Инсулин аспарт</t>
  </si>
  <si>
    <t>Инсулин лизпро двухфазный</t>
  </si>
  <si>
    <t>Инсулин гларгин + Ликсисенатид</t>
  </si>
  <si>
    <t>Гликлазид</t>
  </si>
  <si>
    <t>Метформин</t>
  </si>
  <si>
    <t>Глимепирид</t>
  </si>
  <si>
    <t>Глибенкламид</t>
  </si>
  <si>
    <t>Начальная (максимальная) цена договора устанавливается в размере 517717,90 руб. (пятьсот семнадцать тысяч семьсот семнадцать рублей девяносто копеек)</t>
  </si>
  <si>
    <t>Система электронного заказа "ФармКомандир"  07.08..2024</t>
  </si>
  <si>
    <t>№ 192-23</t>
  </si>
  <si>
    <t xml:space="preserve">на поставку лекарственных препаратов для лечения сахарного диабета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</si>
</sst>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164" fontId="1" fillId="0" borderId="0" xfId="0" applyNumberFormat="1" applyFont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right" indent="15"/>
    </xf>
    <xf numFmtId="0" fontId="3" fillId="0" borderId="0" xfId="0" applyFont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164" fontId="1" fillId="0" borderId="0" xfId="0" applyNumberFormat="1" applyFont="1" applyFill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1" fillId="0" borderId="0" xfId="0" applyFont="1" applyFill="1" applyAlignment="1">
      <alignment horizontal="center" vertical="center" wrapText="1"/>
    </xf>
    <xf numFmtId="2" fontId="1" fillId="0" borderId="0" xfId="0" applyNumberFormat="1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164" fontId="1" fillId="0" borderId="7" xfId="0" applyNumberFormat="1" applyFont="1" applyBorder="1" applyAlignment="1">
      <alignment horizontal="center" vertical="center" wrapText="1"/>
    </xf>
    <xf numFmtId="0" fontId="3" fillId="0" borderId="0" xfId="0" applyFont="1" applyFill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1"/>
  <sheetViews>
    <sheetView tabSelected="1" zoomScale="85" zoomScaleNormal="85" zoomScalePageLayoutView="70" workbookViewId="0">
      <selection activeCell="I17" sqref="I17"/>
    </sheetView>
  </sheetViews>
  <sheetFormatPr defaultRowHeight="15" x14ac:dyDescent="0.25"/>
  <cols>
    <col min="1" max="1" width="6.140625" style="12" bestFit="1" customWidth="1"/>
    <col min="2" max="2" width="33.28515625" style="12" bestFit="1" customWidth="1"/>
    <col min="3" max="3" width="11.7109375" style="12" customWidth="1"/>
    <col min="4" max="4" width="7.140625" style="12" bestFit="1" customWidth="1"/>
    <col min="5" max="5" width="20.28515625" style="1" customWidth="1"/>
    <col min="6" max="6" width="20" style="1" customWidth="1"/>
    <col min="7" max="7" width="20.7109375" style="1" customWidth="1"/>
    <col min="8" max="9" width="22.28515625" style="1" customWidth="1"/>
    <col min="10" max="10" width="19.28515625" style="1" customWidth="1"/>
    <col min="11" max="11" width="20.42578125" style="1" customWidth="1"/>
    <col min="12" max="12" width="13.7109375" style="1" customWidth="1"/>
    <col min="13" max="13" width="9.42578125" style="12" customWidth="1"/>
    <col min="14" max="14" width="12.5703125" style="12" customWidth="1"/>
    <col min="15" max="15" width="10.28515625" style="12" customWidth="1"/>
    <col min="16" max="16" width="22.42578125" style="12" bestFit="1" customWidth="1"/>
    <col min="17" max="17" width="17.5703125" style="1" customWidth="1"/>
    <col min="18" max="18" width="10.7109375" style="12" bestFit="1" customWidth="1"/>
    <col min="19" max="19" width="11.28515625" style="12" bestFit="1" customWidth="1"/>
    <col min="20" max="20" width="10.7109375" style="12" bestFit="1" customWidth="1"/>
    <col min="21" max="21" width="11.7109375" style="12" bestFit="1" customWidth="1"/>
    <col min="22" max="22" width="10.7109375" style="12" bestFit="1" customWidth="1"/>
    <col min="23" max="16384" width="9.140625" style="12"/>
  </cols>
  <sheetData>
    <row r="1" spans="2:17" x14ac:dyDescent="0.25">
      <c r="Q1" s="4" t="s">
        <v>19</v>
      </c>
    </row>
    <row r="2" spans="2:17" ht="14.45" customHeight="1" x14ac:dyDescent="0.25">
      <c r="Q2" s="4" t="s">
        <v>20</v>
      </c>
    </row>
    <row r="3" spans="2:17" x14ac:dyDescent="0.25">
      <c r="G3" s="35" t="s">
        <v>57</v>
      </c>
      <c r="H3" s="35"/>
      <c r="I3" s="35"/>
      <c r="J3" s="35"/>
      <c r="K3" s="35"/>
      <c r="L3" s="35"/>
      <c r="M3" s="35"/>
      <c r="N3" s="35"/>
      <c r="O3" s="35"/>
      <c r="P3" s="35"/>
      <c r="Q3" s="35"/>
    </row>
    <row r="4" spans="2:17" x14ac:dyDescent="0.25">
      <c r="G4" s="6"/>
      <c r="H4" s="6"/>
      <c r="I4" s="6"/>
      <c r="J4" s="6"/>
      <c r="K4" s="6"/>
      <c r="L4" s="6"/>
      <c r="M4" s="8"/>
      <c r="N4" s="8"/>
      <c r="O4" s="8"/>
      <c r="P4" s="8"/>
      <c r="Q4" s="5" t="s">
        <v>22</v>
      </c>
    </row>
    <row r="5" spans="2:17" x14ac:dyDescent="0.25">
      <c r="G5" s="6"/>
      <c r="H5" s="6"/>
      <c r="I5" s="6"/>
      <c r="J5" s="6"/>
      <c r="K5" s="6"/>
      <c r="L5" s="6"/>
      <c r="M5" s="8"/>
      <c r="N5" s="8"/>
      <c r="O5" s="8"/>
      <c r="P5" s="8"/>
      <c r="Q5" s="5" t="s">
        <v>21</v>
      </c>
    </row>
    <row r="6" spans="2:17" ht="14.45" customHeight="1" x14ac:dyDescent="0.25">
      <c r="G6" s="6"/>
      <c r="H6" s="6"/>
      <c r="I6" s="6"/>
      <c r="J6" s="6"/>
      <c r="K6" s="6"/>
      <c r="L6" s="6"/>
      <c r="M6" s="8"/>
      <c r="N6" s="8"/>
      <c r="O6" s="8"/>
      <c r="P6" s="8"/>
      <c r="Q6" s="5" t="s">
        <v>56</v>
      </c>
    </row>
    <row r="7" spans="2:17" x14ac:dyDescent="0.25">
      <c r="G7" s="6"/>
      <c r="H7" s="6"/>
      <c r="I7" s="6"/>
      <c r="J7" s="6"/>
      <c r="K7" s="6"/>
      <c r="L7" s="6"/>
      <c r="M7" s="8"/>
      <c r="N7" s="8"/>
      <c r="O7" s="8"/>
      <c r="P7" s="8"/>
      <c r="Q7" s="6"/>
    </row>
    <row r="8" spans="2:17" x14ac:dyDescent="0.25">
      <c r="G8" s="6"/>
      <c r="H8" s="6"/>
      <c r="I8" s="6"/>
      <c r="J8" s="6"/>
      <c r="K8" s="6"/>
      <c r="L8" s="6"/>
      <c r="M8" s="8"/>
      <c r="N8" s="8"/>
      <c r="O8" s="8"/>
      <c r="P8" s="8"/>
      <c r="Q8" s="3" t="s">
        <v>13</v>
      </c>
    </row>
    <row r="9" spans="2:17" x14ac:dyDescent="0.25">
      <c r="Q9" s="7" t="s">
        <v>16</v>
      </c>
    </row>
    <row r="10" spans="2:17" x14ac:dyDescent="0.25">
      <c r="Q10" s="7" t="s">
        <v>14</v>
      </c>
    </row>
    <row r="12" spans="2:17" ht="28.9" customHeight="1" x14ac:dyDescent="0.25">
      <c r="B12" s="26"/>
      <c r="C12" s="26"/>
      <c r="D12" s="26"/>
      <c r="M12" s="26"/>
      <c r="N12" s="38" t="s">
        <v>31</v>
      </c>
      <c r="O12" s="38"/>
      <c r="Q12" s="28" t="s">
        <v>32</v>
      </c>
    </row>
    <row r="14" spans="2:17" x14ac:dyDescent="0.25">
      <c r="B14" s="42" t="s">
        <v>15</v>
      </c>
      <c r="C14" s="42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42"/>
      <c r="P14" s="42"/>
    </row>
    <row r="15" spans="2:17" hidden="1" x14ac:dyDescent="0.25"/>
    <row r="17" spans="1:19" ht="75" customHeight="1" x14ac:dyDescent="0.25">
      <c r="A17" s="46" t="s">
        <v>11</v>
      </c>
      <c r="B17" s="47"/>
      <c r="C17" s="48">
        <f>SUM(Q20:Q40)</f>
        <v>517717.90166666667</v>
      </c>
      <c r="D17" s="47"/>
      <c r="E17" s="27" t="s">
        <v>33</v>
      </c>
      <c r="F17" s="27" t="s">
        <v>34</v>
      </c>
      <c r="G17" s="27" t="s">
        <v>35</v>
      </c>
      <c r="H17" s="27" t="s">
        <v>36</v>
      </c>
      <c r="I17" s="16" t="s">
        <v>55</v>
      </c>
      <c r="J17" s="16" t="s">
        <v>55</v>
      </c>
      <c r="K17" s="16" t="s">
        <v>55</v>
      </c>
      <c r="L17" s="13"/>
      <c r="M17" s="10"/>
      <c r="N17" s="10"/>
      <c r="O17" s="10"/>
      <c r="P17" s="10"/>
      <c r="Q17" s="13"/>
    </row>
    <row r="18" spans="1:19" ht="30" customHeight="1" x14ac:dyDescent="0.25">
      <c r="A18" s="36" t="s">
        <v>0</v>
      </c>
      <c r="B18" s="36" t="s">
        <v>1</v>
      </c>
      <c r="C18" s="36" t="s">
        <v>2</v>
      </c>
      <c r="D18" s="36"/>
      <c r="E18" s="13" t="s">
        <v>23</v>
      </c>
      <c r="F18" s="13" t="s">
        <v>24</v>
      </c>
      <c r="G18" s="13" t="s">
        <v>25</v>
      </c>
      <c r="H18" s="13" t="s">
        <v>26</v>
      </c>
      <c r="I18" s="13" t="s">
        <v>27</v>
      </c>
      <c r="J18" s="13" t="s">
        <v>28</v>
      </c>
      <c r="K18" s="13" t="s">
        <v>29</v>
      </c>
      <c r="L18" s="49" t="s">
        <v>12</v>
      </c>
      <c r="M18" s="36" t="s">
        <v>8</v>
      </c>
      <c r="N18" s="36" t="s">
        <v>9</v>
      </c>
      <c r="O18" s="36" t="s">
        <v>10</v>
      </c>
      <c r="P18" s="36" t="s">
        <v>6</v>
      </c>
      <c r="Q18" s="45" t="s">
        <v>7</v>
      </c>
    </row>
    <row r="19" spans="1:19" x14ac:dyDescent="0.25">
      <c r="A19" s="37"/>
      <c r="B19" s="37"/>
      <c r="C19" s="11" t="s">
        <v>3</v>
      </c>
      <c r="D19" s="11" t="s">
        <v>4</v>
      </c>
      <c r="E19" s="14" t="s">
        <v>5</v>
      </c>
      <c r="F19" s="13" t="s">
        <v>5</v>
      </c>
      <c r="G19" s="14" t="s">
        <v>5</v>
      </c>
      <c r="H19" s="14" t="s">
        <v>5</v>
      </c>
      <c r="I19" s="14" t="s">
        <v>5</v>
      </c>
      <c r="J19" s="14" t="s">
        <v>5</v>
      </c>
      <c r="K19" s="14" t="s">
        <v>5</v>
      </c>
      <c r="L19" s="50"/>
      <c r="M19" s="36"/>
      <c r="N19" s="36"/>
      <c r="O19" s="36"/>
      <c r="P19" s="36"/>
      <c r="Q19" s="45"/>
    </row>
    <row r="20" spans="1:19" s="30" customFormat="1" x14ac:dyDescent="0.25">
      <c r="A20" s="33">
        <v>1</v>
      </c>
      <c r="B20" s="21" t="s">
        <v>37</v>
      </c>
      <c r="C20" s="29" t="s">
        <v>30</v>
      </c>
      <c r="D20" s="29">
        <v>10</v>
      </c>
      <c r="E20" s="34">
        <v>1165.93</v>
      </c>
      <c r="F20" s="31">
        <v>1165</v>
      </c>
      <c r="G20" s="32">
        <v>1165.9000000000001</v>
      </c>
      <c r="H20" s="32">
        <v>1165.9000000000001</v>
      </c>
      <c r="I20" s="32"/>
      <c r="J20" s="32"/>
      <c r="K20" s="32"/>
      <c r="L20" s="31">
        <f t="shared" ref="L20:L30" si="0">AVERAGE(E20:K20)</f>
        <v>1165.6825000000001</v>
      </c>
      <c r="M20" s="29">
        <f t="shared" ref="M20:M30" si="1" xml:space="preserve"> COUNT(E20:K20)</f>
        <v>4</v>
      </c>
      <c r="N20" s="29">
        <f t="shared" ref="N20:N30" si="2">STDEV(E20:K20)</f>
        <v>0.45521972716484604</v>
      </c>
      <c r="O20" s="29">
        <f t="shared" ref="O20:O30" si="3">N20/L20*100</f>
        <v>3.9051776720062797E-2</v>
      </c>
      <c r="P20" s="29" t="str">
        <f t="shared" ref="P20:P30" si="4">IF(O20&lt;33,"ОДНОРОДНЫЕ","НЕОДНОРОДНЫЕ")</f>
        <v>ОДНОРОДНЫЕ</v>
      </c>
      <c r="Q20" s="31">
        <f t="shared" ref="Q20:Q30" si="5">D20*L20</f>
        <v>11656.825000000001</v>
      </c>
    </row>
    <row r="21" spans="1:19" s="30" customFormat="1" x14ac:dyDescent="0.25">
      <c r="A21" s="33">
        <v>2</v>
      </c>
      <c r="B21" s="21" t="s">
        <v>38</v>
      </c>
      <c r="C21" s="29" t="s">
        <v>30</v>
      </c>
      <c r="D21" s="29">
        <v>20</v>
      </c>
      <c r="E21" s="34">
        <v>2956.72</v>
      </c>
      <c r="F21" s="31">
        <v>2956</v>
      </c>
      <c r="G21" s="32">
        <v>2956.7</v>
      </c>
      <c r="H21" s="32">
        <v>2956.72</v>
      </c>
      <c r="I21" s="32"/>
      <c r="J21" s="32"/>
      <c r="K21" s="32"/>
      <c r="L21" s="31">
        <f t="shared" si="0"/>
        <v>2956.5349999999994</v>
      </c>
      <c r="M21" s="29">
        <f t="shared" si="1"/>
        <v>4</v>
      </c>
      <c r="N21" s="29">
        <f t="shared" si="2"/>
        <v>0.35679125549812823</v>
      </c>
      <c r="O21" s="29">
        <f t="shared" si="3"/>
        <v>1.2067885396186018E-2</v>
      </c>
      <c r="P21" s="29" t="str">
        <f t="shared" si="4"/>
        <v>ОДНОРОДНЫЕ</v>
      </c>
      <c r="Q21" s="31">
        <f t="shared" si="5"/>
        <v>59130.69999999999</v>
      </c>
    </row>
    <row r="22" spans="1:19" s="30" customFormat="1" x14ac:dyDescent="0.25">
      <c r="A22" s="33">
        <v>3</v>
      </c>
      <c r="B22" s="21" t="s">
        <v>39</v>
      </c>
      <c r="C22" s="29" t="s">
        <v>30</v>
      </c>
      <c r="D22" s="29">
        <v>5</v>
      </c>
      <c r="E22" s="34">
        <v>1122.43</v>
      </c>
      <c r="F22" s="31">
        <v>1122</v>
      </c>
      <c r="G22" s="32">
        <v>1122.4000000000001</v>
      </c>
      <c r="H22" s="32">
        <v>1122.43</v>
      </c>
      <c r="I22" s="32"/>
      <c r="J22" s="32"/>
      <c r="K22" s="32"/>
      <c r="L22" s="31">
        <f t="shared" si="0"/>
        <v>1122.3150000000001</v>
      </c>
      <c r="M22" s="29">
        <f t="shared" si="1"/>
        <v>4</v>
      </c>
      <c r="N22" s="29">
        <f t="shared" si="2"/>
        <v>0.21047565179852731</v>
      </c>
      <c r="O22" s="29">
        <f t="shared" si="3"/>
        <v>1.8753705670736583E-2</v>
      </c>
      <c r="P22" s="29" t="str">
        <f t="shared" si="4"/>
        <v>ОДНОРОДНЫЕ</v>
      </c>
      <c r="Q22" s="31">
        <f t="shared" si="5"/>
        <v>5611.5750000000007</v>
      </c>
    </row>
    <row r="23" spans="1:19" s="30" customFormat="1" x14ac:dyDescent="0.25">
      <c r="A23" s="33">
        <v>4</v>
      </c>
      <c r="B23" s="21" t="s">
        <v>40</v>
      </c>
      <c r="C23" s="29" t="s">
        <v>30</v>
      </c>
      <c r="D23" s="29">
        <v>30</v>
      </c>
      <c r="E23" s="34">
        <v>1670.11</v>
      </c>
      <c r="F23" s="31">
        <v>1670</v>
      </c>
      <c r="G23" s="32">
        <v>1670.1</v>
      </c>
      <c r="H23" s="32">
        <v>1670</v>
      </c>
      <c r="I23" s="32"/>
      <c r="J23" s="32"/>
      <c r="K23" s="32"/>
      <c r="L23" s="31">
        <f t="shared" si="0"/>
        <v>1670.0524999999998</v>
      </c>
      <c r="M23" s="29">
        <f t="shared" si="1"/>
        <v>4</v>
      </c>
      <c r="N23" s="29">
        <f t="shared" si="2"/>
        <v>6.0759087111805353E-2</v>
      </c>
      <c r="O23" s="29">
        <f t="shared" si="3"/>
        <v>3.6381543162149308E-3</v>
      </c>
      <c r="P23" s="29" t="str">
        <f t="shared" si="4"/>
        <v>ОДНОРОДНЫЕ</v>
      </c>
      <c r="Q23" s="31">
        <f t="shared" si="5"/>
        <v>50101.574999999997</v>
      </c>
    </row>
    <row r="24" spans="1:19" s="30" customFormat="1" x14ac:dyDescent="0.25">
      <c r="A24" s="33">
        <v>5</v>
      </c>
      <c r="B24" s="15" t="s">
        <v>41</v>
      </c>
      <c r="C24" s="29" t="s">
        <v>30</v>
      </c>
      <c r="D24" s="29">
        <v>2</v>
      </c>
      <c r="E24" s="34">
        <v>1365.1</v>
      </c>
      <c r="F24" s="31">
        <v>1364</v>
      </c>
      <c r="G24" s="32">
        <v>1365</v>
      </c>
      <c r="H24" s="32">
        <v>1290.2</v>
      </c>
      <c r="I24" s="32"/>
      <c r="J24" s="32"/>
      <c r="K24" s="32"/>
      <c r="L24" s="31">
        <f t="shared" si="0"/>
        <v>1346.075</v>
      </c>
      <c r="M24" s="29">
        <f t="shared" si="1"/>
        <v>4</v>
      </c>
      <c r="N24" s="29">
        <f t="shared" si="2"/>
        <v>37.253310814834485</v>
      </c>
      <c r="O24" s="29">
        <f t="shared" si="3"/>
        <v>2.7675509027977259</v>
      </c>
      <c r="P24" s="29" t="str">
        <f t="shared" si="4"/>
        <v>ОДНОРОДНЫЕ</v>
      </c>
      <c r="Q24" s="31">
        <f t="shared" si="5"/>
        <v>2692.15</v>
      </c>
    </row>
    <row r="25" spans="1:19" s="30" customFormat="1" x14ac:dyDescent="0.25">
      <c r="A25" s="33">
        <v>6</v>
      </c>
      <c r="B25" s="15" t="s">
        <v>42</v>
      </c>
      <c r="C25" s="29" t="s">
        <v>30</v>
      </c>
      <c r="D25" s="29">
        <v>20</v>
      </c>
      <c r="E25" s="34">
        <v>2632.67</v>
      </c>
      <c r="F25" s="31">
        <v>2632</v>
      </c>
      <c r="G25" s="32">
        <v>2632.6</v>
      </c>
      <c r="H25" s="32">
        <v>2632.6</v>
      </c>
      <c r="I25" s="32"/>
      <c r="J25" s="32"/>
      <c r="K25" s="32"/>
      <c r="L25" s="31">
        <f t="shared" si="0"/>
        <v>2632.4675000000002</v>
      </c>
      <c r="M25" s="29">
        <f t="shared" si="1"/>
        <v>4</v>
      </c>
      <c r="N25" s="29">
        <f t="shared" si="2"/>
        <v>0.31340867888428642</v>
      </c>
      <c r="O25" s="29">
        <f t="shared" si="3"/>
        <v>1.190550990218441E-2</v>
      </c>
      <c r="P25" s="29" t="str">
        <f t="shared" si="4"/>
        <v>ОДНОРОДНЫЕ</v>
      </c>
      <c r="Q25" s="31">
        <f t="shared" si="5"/>
        <v>52649.350000000006</v>
      </c>
    </row>
    <row r="26" spans="1:19" s="30" customFormat="1" x14ac:dyDescent="0.25">
      <c r="A26" s="33">
        <v>7</v>
      </c>
      <c r="B26" s="21" t="s">
        <v>43</v>
      </c>
      <c r="C26" s="29" t="s">
        <v>30</v>
      </c>
      <c r="D26" s="29">
        <v>2</v>
      </c>
      <c r="E26" s="34">
        <v>4676.7</v>
      </c>
      <c r="F26" s="31">
        <v>4675</v>
      </c>
      <c r="G26" s="32">
        <v>4676</v>
      </c>
      <c r="H26" s="32">
        <v>4676.7</v>
      </c>
      <c r="I26" s="32"/>
      <c r="J26" s="32"/>
      <c r="K26" s="32"/>
      <c r="L26" s="31">
        <f t="shared" si="0"/>
        <v>4676.1000000000004</v>
      </c>
      <c r="M26" s="29">
        <f t="shared" si="1"/>
        <v>4</v>
      </c>
      <c r="N26" s="29">
        <f t="shared" si="2"/>
        <v>0.80415587212089745</v>
      </c>
      <c r="O26" s="29">
        <f t="shared" si="3"/>
        <v>1.7197148737642425E-2</v>
      </c>
      <c r="P26" s="29" t="str">
        <f t="shared" si="4"/>
        <v>ОДНОРОДНЫЕ</v>
      </c>
      <c r="Q26" s="31">
        <f t="shared" si="5"/>
        <v>9352.2000000000007</v>
      </c>
    </row>
    <row r="27" spans="1:19" s="30" customFormat="1" x14ac:dyDescent="0.25">
      <c r="A27" s="33">
        <v>8</v>
      </c>
      <c r="B27" s="21" t="s">
        <v>44</v>
      </c>
      <c r="C27" s="29" t="s">
        <v>30</v>
      </c>
      <c r="D27" s="29">
        <v>25</v>
      </c>
      <c r="E27" s="34">
        <v>1751.95</v>
      </c>
      <c r="F27" s="31">
        <v>1751</v>
      </c>
      <c r="G27" s="32">
        <v>1751.9</v>
      </c>
      <c r="H27" s="32">
        <v>1948.48</v>
      </c>
      <c r="I27" s="32"/>
      <c r="J27" s="32"/>
      <c r="K27" s="32"/>
      <c r="L27" s="31">
        <f t="shared" si="0"/>
        <v>1800.8325</v>
      </c>
      <c r="M27" s="29">
        <f t="shared" si="1"/>
        <v>4</v>
      </c>
      <c r="N27" s="29">
        <f t="shared" si="2"/>
        <v>98.432634620502427</v>
      </c>
      <c r="O27" s="29">
        <f t="shared" si="3"/>
        <v>5.4659516984784773</v>
      </c>
      <c r="P27" s="29" t="str">
        <f t="shared" si="4"/>
        <v>ОДНОРОДНЫЕ</v>
      </c>
      <c r="Q27" s="31">
        <f t="shared" si="5"/>
        <v>45020.8125</v>
      </c>
    </row>
    <row r="28" spans="1:19" s="30" customFormat="1" x14ac:dyDescent="0.25">
      <c r="A28" s="33">
        <v>9</v>
      </c>
      <c r="B28" s="21" t="s">
        <v>45</v>
      </c>
      <c r="C28" s="29" t="s">
        <v>30</v>
      </c>
      <c r="D28" s="29">
        <v>12</v>
      </c>
      <c r="E28" s="34">
        <v>5300</v>
      </c>
      <c r="F28" s="31">
        <v>5298</v>
      </c>
      <c r="G28" s="32">
        <v>5299</v>
      </c>
      <c r="H28" s="32">
        <v>5300</v>
      </c>
      <c r="I28" s="32"/>
      <c r="J28" s="32"/>
      <c r="K28" s="32"/>
      <c r="L28" s="31">
        <f t="shared" si="0"/>
        <v>5299.25</v>
      </c>
      <c r="M28" s="29">
        <f t="shared" si="1"/>
        <v>4</v>
      </c>
      <c r="N28" s="29">
        <f t="shared" si="2"/>
        <v>0.9574271077563381</v>
      </c>
      <c r="O28" s="29">
        <f t="shared" si="3"/>
        <v>1.8067219092443989E-2</v>
      </c>
      <c r="P28" s="29" t="str">
        <f t="shared" si="4"/>
        <v>ОДНОРОДНЫЕ</v>
      </c>
      <c r="Q28" s="31">
        <f t="shared" si="5"/>
        <v>63591</v>
      </c>
    </row>
    <row r="29" spans="1:19" s="30" customFormat="1" ht="30" x14ac:dyDescent="0.25">
      <c r="A29" s="33">
        <v>10</v>
      </c>
      <c r="B29" s="21" t="s">
        <v>46</v>
      </c>
      <c r="C29" s="29" t="s">
        <v>30</v>
      </c>
      <c r="D29" s="29">
        <v>7</v>
      </c>
      <c r="E29" s="34">
        <v>1335.26</v>
      </c>
      <c r="F29" s="31">
        <v>1335</v>
      </c>
      <c r="G29" s="32">
        <v>1335.2</v>
      </c>
      <c r="H29" s="32">
        <v>1429.45</v>
      </c>
      <c r="I29" s="32"/>
      <c r="J29" s="32"/>
      <c r="K29" s="32"/>
      <c r="L29" s="31">
        <f t="shared" si="0"/>
        <v>1358.7275</v>
      </c>
      <c r="M29" s="29">
        <f t="shared" si="1"/>
        <v>4</v>
      </c>
      <c r="N29" s="29">
        <f t="shared" si="2"/>
        <v>47.148464361701841</v>
      </c>
      <c r="O29" s="29">
        <f t="shared" si="3"/>
        <v>3.4700456391514742</v>
      </c>
      <c r="P29" s="29" t="str">
        <f t="shared" si="4"/>
        <v>ОДНОРОДНЫЕ</v>
      </c>
      <c r="Q29" s="31">
        <f t="shared" si="5"/>
        <v>9511.0924999999988</v>
      </c>
    </row>
    <row r="30" spans="1:19" s="30" customFormat="1" x14ac:dyDescent="0.25">
      <c r="A30" s="33">
        <v>11</v>
      </c>
      <c r="B30" s="21" t="s">
        <v>45</v>
      </c>
      <c r="C30" s="29" t="s">
        <v>30</v>
      </c>
      <c r="D30" s="29">
        <v>30</v>
      </c>
      <c r="E30" s="34">
        <v>3292.48</v>
      </c>
      <c r="F30" s="31">
        <v>3292</v>
      </c>
      <c r="G30" s="32">
        <v>3292.4</v>
      </c>
      <c r="H30" s="32">
        <v>3004.49</v>
      </c>
      <c r="I30" s="32"/>
      <c r="J30" s="32"/>
      <c r="K30" s="32"/>
      <c r="L30" s="31">
        <f t="shared" si="0"/>
        <v>3220.3424999999997</v>
      </c>
      <c r="M30" s="29">
        <f t="shared" si="1"/>
        <v>4</v>
      </c>
      <c r="N30" s="29">
        <f t="shared" si="2"/>
        <v>143.90181985761461</v>
      </c>
      <c r="O30" s="29">
        <f t="shared" si="3"/>
        <v>4.4685253154785434</v>
      </c>
      <c r="P30" s="29" t="str">
        <f t="shared" si="4"/>
        <v>ОДНОРОДНЫЕ</v>
      </c>
      <c r="Q30" s="31">
        <f t="shared" si="5"/>
        <v>96610.274999999994</v>
      </c>
    </row>
    <row r="31" spans="1:19" s="17" customFormat="1" x14ac:dyDescent="0.25">
      <c r="A31" s="33">
        <v>12</v>
      </c>
      <c r="B31" s="15" t="s">
        <v>47</v>
      </c>
      <c r="C31" s="29" t="s">
        <v>30</v>
      </c>
      <c r="D31" s="29">
        <v>12</v>
      </c>
      <c r="E31" s="25"/>
      <c r="F31" s="18"/>
      <c r="G31" s="18"/>
      <c r="H31" s="19">
        <v>1913.78</v>
      </c>
      <c r="I31" s="19">
        <v>1844.85</v>
      </c>
      <c r="J31" s="19">
        <v>1852.07</v>
      </c>
      <c r="K31" s="19">
        <v>1924</v>
      </c>
      <c r="L31" s="18">
        <f t="shared" ref="L31" si="6">AVERAGE(E31:K31)</f>
        <v>1883.675</v>
      </c>
      <c r="M31" s="20">
        <f t="shared" ref="M31" si="7" xml:space="preserve"> COUNT(E31:K31)</f>
        <v>4</v>
      </c>
      <c r="N31" s="20">
        <f t="shared" ref="N31" si="8">STDEV(E31:K31)</f>
        <v>40.982408014496535</v>
      </c>
      <c r="O31" s="20">
        <f t="shared" ref="O31" si="9">N31/L31*100</f>
        <v>2.1756623629074303</v>
      </c>
      <c r="P31" s="20" t="str">
        <f t="shared" ref="P31" si="10">IF(O31&lt;33,"ОДНОРОДНЫЕ","НЕОДНОРОДНЫЕ")</f>
        <v>ОДНОРОДНЫЕ</v>
      </c>
      <c r="Q31" s="18">
        <f t="shared" ref="Q31" si="11">D31*L31</f>
        <v>22604.1</v>
      </c>
      <c r="S31" s="1"/>
    </row>
    <row r="32" spans="1:19" s="17" customFormat="1" x14ac:dyDescent="0.25">
      <c r="A32" s="33">
        <v>13</v>
      </c>
      <c r="B32" s="15" t="s">
        <v>48</v>
      </c>
      <c r="C32" s="29" t="s">
        <v>30</v>
      </c>
      <c r="D32" s="29">
        <v>10</v>
      </c>
      <c r="E32" s="25">
        <v>1955.24</v>
      </c>
      <c r="F32" s="31">
        <v>1955</v>
      </c>
      <c r="G32" s="18">
        <v>1955.2</v>
      </c>
      <c r="H32" s="19">
        <v>1955.24</v>
      </c>
      <c r="I32" s="19"/>
      <c r="J32" s="19"/>
      <c r="K32" s="19"/>
      <c r="L32" s="24">
        <f t="shared" ref="L32:L40" si="12">AVERAGE(E32:K32)</f>
        <v>1955.1699999999998</v>
      </c>
      <c r="M32" s="22">
        <f t="shared" ref="M32:M40" si="13" xml:space="preserve"> COUNT(E32:K32)</f>
        <v>4</v>
      </c>
      <c r="N32" s="22">
        <f t="shared" ref="N32:N40" si="14">STDEV(E32:K32)</f>
        <v>0.11489125293076823</v>
      </c>
      <c r="O32" s="22">
        <f t="shared" ref="O32:O40" si="15">N32/L32*100</f>
        <v>5.8762794504195661E-3</v>
      </c>
      <c r="P32" s="22" t="str">
        <f t="shared" ref="P32:P40" si="16">IF(O32&lt;33,"ОДНОРОДНЫЕ","НЕОДНОРОДНЫЕ")</f>
        <v>ОДНОРОДНЫЕ</v>
      </c>
      <c r="Q32" s="24">
        <f t="shared" ref="Q32:Q40" si="17">D32*L32</f>
        <v>19551.699999999997</v>
      </c>
      <c r="S32" s="1"/>
    </row>
    <row r="33" spans="1:19" s="17" customFormat="1" x14ac:dyDescent="0.25">
      <c r="A33" s="33">
        <v>14</v>
      </c>
      <c r="B33" s="21" t="s">
        <v>49</v>
      </c>
      <c r="C33" s="29" t="s">
        <v>30</v>
      </c>
      <c r="D33" s="29">
        <v>2</v>
      </c>
      <c r="E33" s="25">
        <v>4541.92</v>
      </c>
      <c r="F33" s="31">
        <v>4541</v>
      </c>
      <c r="G33" s="18">
        <v>4541.8999999999996</v>
      </c>
      <c r="H33" s="19">
        <v>4541.42</v>
      </c>
      <c r="I33" s="19"/>
      <c r="J33" s="19"/>
      <c r="K33" s="19"/>
      <c r="L33" s="24">
        <f t="shared" si="12"/>
        <v>4541.5599999999995</v>
      </c>
      <c r="M33" s="22">
        <f t="shared" si="13"/>
        <v>4</v>
      </c>
      <c r="N33" s="22">
        <f t="shared" si="14"/>
        <v>0.43908996800192118</v>
      </c>
      <c r="O33" s="22">
        <f t="shared" si="15"/>
        <v>9.6682630638353605E-3</v>
      </c>
      <c r="P33" s="22" t="str">
        <f t="shared" si="16"/>
        <v>ОДНОРОДНЫЕ</v>
      </c>
      <c r="Q33" s="24">
        <f t="shared" si="17"/>
        <v>9083.119999999999</v>
      </c>
      <c r="S33" s="1"/>
    </row>
    <row r="34" spans="1:19" s="17" customFormat="1" x14ac:dyDescent="0.25">
      <c r="A34" s="33">
        <v>15</v>
      </c>
      <c r="B34" s="21" t="s">
        <v>50</v>
      </c>
      <c r="C34" s="29" t="s">
        <v>30</v>
      </c>
      <c r="D34" s="29">
        <v>80</v>
      </c>
      <c r="E34" s="25">
        <v>221.35</v>
      </c>
      <c r="F34" s="31">
        <v>221</v>
      </c>
      <c r="G34" s="18">
        <v>221.3</v>
      </c>
      <c r="H34" s="19">
        <v>218.8</v>
      </c>
      <c r="I34" s="19"/>
      <c r="J34" s="19"/>
      <c r="K34" s="19"/>
      <c r="L34" s="24">
        <f t="shared" si="12"/>
        <v>220.61250000000001</v>
      </c>
      <c r="M34" s="22">
        <f t="shared" si="13"/>
        <v>4</v>
      </c>
      <c r="N34" s="22">
        <f t="shared" si="14"/>
        <v>1.2181782847076703</v>
      </c>
      <c r="O34" s="22">
        <f t="shared" si="15"/>
        <v>0.55218008259172546</v>
      </c>
      <c r="P34" s="22" t="str">
        <f t="shared" si="16"/>
        <v>ОДНОРОДНЫЕ</v>
      </c>
      <c r="Q34" s="24">
        <f t="shared" si="17"/>
        <v>17649</v>
      </c>
      <c r="S34" s="1"/>
    </row>
    <row r="35" spans="1:19" s="17" customFormat="1" x14ac:dyDescent="0.25">
      <c r="A35" s="33">
        <v>16</v>
      </c>
      <c r="B35" s="21" t="s">
        <v>51</v>
      </c>
      <c r="C35" s="29" t="s">
        <v>30</v>
      </c>
      <c r="D35" s="29">
        <v>50</v>
      </c>
      <c r="E35" s="25">
        <v>522.61</v>
      </c>
      <c r="F35" s="31">
        <v>522</v>
      </c>
      <c r="G35" s="18">
        <v>522.6</v>
      </c>
      <c r="H35" s="19">
        <v>434.8</v>
      </c>
      <c r="I35" s="19"/>
      <c r="J35" s="19"/>
      <c r="K35" s="19"/>
      <c r="L35" s="24">
        <f t="shared" si="12"/>
        <v>500.5025</v>
      </c>
      <c r="M35" s="22">
        <f t="shared" si="13"/>
        <v>4</v>
      </c>
      <c r="N35" s="22">
        <f t="shared" si="14"/>
        <v>43.80259533787163</v>
      </c>
      <c r="O35" s="22">
        <f t="shared" si="15"/>
        <v>8.7517235853710282</v>
      </c>
      <c r="P35" s="22" t="str">
        <f t="shared" si="16"/>
        <v>ОДНОРОДНЫЕ</v>
      </c>
      <c r="Q35" s="24">
        <f t="shared" si="17"/>
        <v>25025.125</v>
      </c>
      <c r="S35" s="1"/>
    </row>
    <row r="36" spans="1:19" s="17" customFormat="1" x14ac:dyDescent="0.25">
      <c r="A36" s="33">
        <v>17</v>
      </c>
      <c r="B36" s="21" t="s">
        <v>51</v>
      </c>
      <c r="C36" s="29" t="s">
        <v>30</v>
      </c>
      <c r="D36" s="29">
        <v>30</v>
      </c>
      <c r="E36" s="25">
        <v>120.4</v>
      </c>
      <c r="F36" s="18">
        <v>119</v>
      </c>
      <c r="G36" s="18">
        <v>120</v>
      </c>
      <c r="H36" s="19">
        <v>90.13</v>
      </c>
      <c r="I36" s="19"/>
      <c r="J36" s="19"/>
      <c r="K36" s="19"/>
      <c r="L36" s="24">
        <f t="shared" si="12"/>
        <v>112.38249999999999</v>
      </c>
      <c r="M36" s="22">
        <f t="shared" si="13"/>
        <v>4</v>
      </c>
      <c r="N36" s="22">
        <f t="shared" si="14"/>
        <v>14.846679482856356</v>
      </c>
      <c r="O36" s="22">
        <f t="shared" si="15"/>
        <v>13.210846424359982</v>
      </c>
      <c r="P36" s="22" t="str">
        <f t="shared" si="16"/>
        <v>ОДНОРОДНЫЕ</v>
      </c>
      <c r="Q36" s="24">
        <f t="shared" si="17"/>
        <v>3371.4749999999999</v>
      </c>
      <c r="S36" s="1"/>
    </row>
    <row r="37" spans="1:19" s="23" customFormat="1" x14ac:dyDescent="0.25">
      <c r="A37" s="33">
        <v>18</v>
      </c>
      <c r="B37" s="21" t="s">
        <v>51</v>
      </c>
      <c r="C37" s="29" t="s">
        <v>30</v>
      </c>
      <c r="D37" s="29">
        <v>40</v>
      </c>
      <c r="E37" s="25">
        <v>171.39</v>
      </c>
      <c r="F37" s="24">
        <v>171</v>
      </c>
      <c r="G37" s="24">
        <v>171.3</v>
      </c>
      <c r="H37" s="31">
        <v>171.39</v>
      </c>
      <c r="I37" s="31"/>
      <c r="J37" s="31"/>
      <c r="K37" s="31"/>
      <c r="L37" s="24">
        <f t="shared" si="12"/>
        <v>171.27</v>
      </c>
      <c r="M37" s="22">
        <f t="shared" si="13"/>
        <v>4</v>
      </c>
      <c r="N37" s="22">
        <f t="shared" si="14"/>
        <v>0.18493242008906402</v>
      </c>
      <c r="O37" s="22">
        <f t="shared" si="15"/>
        <v>0.10797712389155369</v>
      </c>
      <c r="P37" s="22" t="str">
        <f t="shared" si="16"/>
        <v>ОДНОРОДНЫЕ</v>
      </c>
      <c r="Q37" s="24">
        <f t="shared" si="17"/>
        <v>6850.8</v>
      </c>
      <c r="S37" s="1"/>
    </row>
    <row r="38" spans="1:19" s="23" customFormat="1" x14ac:dyDescent="0.25">
      <c r="A38" s="33">
        <v>19</v>
      </c>
      <c r="B38" s="21" t="s">
        <v>52</v>
      </c>
      <c r="C38" s="29" t="s">
        <v>30</v>
      </c>
      <c r="D38" s="29">
        <v>10</v>
      </c>
      <c r="E38" s="25">
        <v>327</v>
      </c>
      <c r="F38" s="24">
        <v>371</v>
      </c>
      <c r="G38" s="24">
        <v>348</v>
      </c>
      <c r="H38" s="31"/>
      <c r="I38" s="31"/>
      <c r="J38" s="31"/>
      <c r="K38" s="31"/>
      <c r="L38" s="24">
        <f t="shared" si="12"/>
        <v>348.66666666666669</v>
      </c>
      <c r="M38" s="22">
        <f t="shared" si="13"/>
        <v>3</v>
      </c>
      <c r="N38" s="22">
        <f t="shared" si="14"/>
        <v>22.007574453658751</v>
      </c>
      <c r="O38" s="22">
        <f t="shared" si="15"/>
        <v>6.3119238394814774</v>
      </c>
      <c r="P38" s="22" t="str">
        <f t="shared" si="16"/>
        <v>ОДНОРОДНЫЕ</v>
      </c>
      <c r="Q38" s="24">
        <f t="shared" si="17"/>
        <v>3486.666666666667</v>
      </c>
      <c r="S38" s="1"/>
    </row>
    <row r="39" spans="1:19" s="23" customFormat="1" x14ac:dyDescent="0.25">
      <c r="A39" s="33">
        <v>20</v>
      </c>
      <c r="B39" s="21" t="s">
        <v>52</v>
      </c>
      <c r="C39" s="29" t="s">
        <v>30</v>
      </c>
      <c r="D39" s="29">
        <v>10</v>
      </c>
      <c r="E39" s="25">
        <v>362</v>
      </c>
      <c r="F39" s="24">
        <v>410</v>
      </c>
      <c r="G39" s="24">
        <v>386</v>
      </c>
      <c r="H39" s="31"/>
      <c r="I39" s="31"/>
      <c r="J39" s="31"/>
      <c r="K39" s="31"/>
      <c r="L39" s="24">
        <f t="shared" si="12"/>
        <v>386</v>
      </c>
      <c r="M39" s="22">
        <f t="shared" si="13"/>
        <v>3</v>
      </c>
      <c r="N39" s="22">
        <f t="shared" si="14"/>
        <v>24</v>
      </c>
      <c r="O39" s="22">
        <f t="shared" si="15"/>
        <v>6.2176165803108807</v>
      </c>
      <c r="P39" s="22" t="str">
        <f t="shared" si="16"/>
        <v>ОДНОРОДНЫЕ</v>
      </c>
      <c r="Q39" s="24">
        <f t="shared" si="17"/>
        <v>3860</v>
      </c>
      <c r="S39" s="1"/>
    </row>
    <row r="40" spans="1:19" s="23" customFormat="1" x14ac:dyDescent="0.25">
      <c r="A40" s="29">
        <v>21</v>
      </c>
      <c r="B40" s="21" t="s">
        <v>53</v>
      </c>
      <c r="C40" s="29" t="s">
        <v>30</v>
      </c>
      <c r="D40" s="29">
        <v>2</v>
      </c>
      <c r="E40" s="25">
        <v>158.72</v>
      </c>
      <c r="F40" s="24">
        <v>158</v>
      </c>
      <c r="G40" s="31">
        <v>158.69999999999999</v>
      </c>
      <c r="H40" s="31">
        <v>141.30000000000001</v>
      </c>
      <c r="I40" s="31"/>
      <c r="J40" s="31"/>
      <c r="K40" s="31"/>
      <c r="L40" s="24">
        <f t="shared" si="12"/>
        <v>154.18</v>
      </c>
      <c r="M40" s="22">
        <f t="shared" si="13"/>
        <v>4</v>
      </c>
      <c r="N40" s="22">
        <f t="shared" si="14"/>
        <v>8.5931911030381016</v>
      </c>
      <c r="O40" s="22">
        <f t="shared" si="15"/>
        <v>5.5734797658828006</v>
      </c>
      <c r="P40" s="22" t="str">
        <f t="shared" si="16"/>
        <v>ОДНОРОДНЫЕ</v>
      </c>
      <c r="Q40" s="24">
        <f t="shared" si="17"/>
        <v>308.36</v>
      </c>
      <c r="S40" s="1"/>
    </row>
    <row r="41" spans="1:19" x14ac:dyDescent="0.25">
      <c r="R41" s="9"/>
      <c r="S41" s="1"/>
    </row>
    <row r="42" spans="1:19" x14ac:dyDescent="0.25">
      <c r="A42" s="43" t="s">
        <v>18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3"/>
      <c r="P42" s="43"/>
      <c r="Q42" s="43"/>
    </row>
    <row r="43" spans="1:19" x14ac:dyDescent="0.25">
      <c r="A43" s="44" t="s">
        <v>17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</row>
    <row r="44" spans="1:19" ht="15" customHeight="1" x14ac:dyDescent="0.25">
      <c r="A44" s="41"/>
      <c r="B44" s="41"/>
      <c r="C44" s="41"/>
      <c r="D44" s="41"/>
      <c r="E44" s="41"/>
      <c r="F44" s="41"/>
      <c r="G44" s="41"/>
      <c r="H44" s="41"/>
      <c r="I44" s="41"/>
      <c r="J44" s="41"/>
      <c r="K44" s="41"/>
      <c r="L44" s="41"/>
      <c r="M44" s="41"/>
      <c r="N44" s="41"/>
      <c r="O44" s="41"/>
      <c r="P44" s="41"/>
      <c r="Q44" s="41"/>
    </row>
    <row r="45" spans="1:19" s="8" customFormat="1" x14ac:dyDescent="0.25">
      <c r="A45" s="39" t="s">
        <v>54</v>
      </c>
      <c r="B45" s="40"/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2"/>
      <c r="S45" s="2"/>
    </row>
    <row r="51" spans="16:16" x14ac:dyDescent="0.25">
      <c r="P51" s="9"/>
    </row>
  </sheetData>
  <mergeCells count="18">
    <mergeCell ref="P18:P19"/>
    <mergeCell ref="A18:A19"/>
    <mergeCell ref="G3:Q3"/>
    <mergeCell ref="B18:B19"/>
    <mergeCell ref="C18:D18"/>
    <mergeCell ref="N12:O12"/>
    <mergeCell ref="A45:Q45"/>
    <mergeCell ref="A44:Q44"/>
    <mergeCell ref="B14:P14"/>
    <mergeCell ref="A42:Q42"/>
    <mergeCell ref="A43:Q43"/>
    <mergeCell ref="Q18:Q19"/>
    <mergeCell ref="A17:B17"/>
    <mergeCell ref="C17:D17"/>
    <mergeCell ref="L18:L19"/>
    <mergeCell ref="M18:M19"/>
    <mergeCell ref="N18:N19"/>
    <mergeCell ref="O18:O19"/>
  </mergeCells>
  <conditionalFormatting sqref="P20:P40">
    <cfRule type="containsText" dxfId="5" priority="10" operator="containsText" text="НЕ">
      <formula>NOT(ISERROR(SEARCH("НЕ",P20)))</formula>
    </cfRule>
    <cfRule type="containsText" dxfId="4" priority="11" operator="containsText" text="ОДНОРОДНЫЕ">
      <formula>NOT(ISERROR(SEARCH("ОДНОРОДНЫЕ",P20)))</formula>
    </cfRule>
    <cfRule type="containsText" dxfId="3" priority="12" operator="containsText" text="НЕОДНОРОДНЫЕ">
      <formula>NOT(ISERROR(SEARCH("НЕОДНОРОДНЫЕ",P20)))</formula>
    </cfRule>
  </conditionalFormatting>
  <conditionalFormatting sqref="P20:P40">
    <cfRule type="containsText" dxfId="2" priority="7" operator="containsText" text="НЕОДНОРОДНЫЕ">
      <formula>NOT(ISERROR(SEARCH("НЕОДНОРОДНЫЕ",P20)))</formula>
    </cfRule>
    <cfRule type="containsText" dxfId="1" priority="8" operator="containsText" text="ОДНОРОДНЫЕ">
      <formula>NOT(ISERROR(SEARCH("ОДНОРОДНЫЕ",P20)))</formula>
    </cfRule>
    <cfRule type="containsText" dxfId="0" priority="9" operator="containsText" text="НЕОДНОРОДНЫЕ">
      <formula>NOT(ISERROR(SEARCH("НЕОДНОРОДНЫЕ",P20)))</formula>
    </cfRule>
  </conditionalFormatting>
  <pageMargins left="0.31496062992125984" right="0.19685039370078741" top="0.35433070866141736" bottom="0.35433070866141736" header="0.11811023622047245" footer="0.11811023622047245"/>
  <pageSetup paperSize="9" scale="4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2023-08-10T08:38:46Z</dcterms:modified>
</cp:coreProperties>
</file>