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C17" i="1" l="1"/>
  <c r="H20" i="1" l="1"/>
  <c r="M20" i="1" s="1"/>
  <c r="I20" i="1"/>
  <c r="J20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H26" i="1"/>
  <c r="M26" i="1" s="1"/>
  <c r="I26" i="1"/>
  <c r="J26" i="1"/>
  <c r="K26" i="1" s="1"/>
  <c r="L26" i="1" s="1"/>
  <c r="H27" i="1"/>
  <c r="M27" i="1" s="1"/>
  <c r="I27" i="1"/>
  <c r="J27" i="1"/>
  <c r="K20" i="1" l="1"/>
  <c r="L20" i="1" s="1"/>
  <c r="K27" i="1"/>
  <c r="L27" i="1" s="1"/>
  <c r="K23" i="1"/>
  <c r="L23" i="1" s="1"/>
  <c r="K21" i="1"/>
  <c r="L21" i="1" s="1"/>
  <c r="K25" i="1"/>
  <c r="L25" i="1" s="1"/>
  <c r="M28" i="1" l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<sst xmlns="http://schemas.openxmlformats.org/spreadsheetml/2006/main" count="52" uniqueCount="43">
  <si>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</si>
  <si>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</si>
  <si>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</si>
  <si>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</si>
  <si>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</si>
  <si>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</si>
  <si>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</si>
  <si>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</si>
  <si>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</si>
  <si>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</si>
  <si>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</si>
  <si>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</si>
  <si>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</si>
  <si>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</si>
  <si>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</si>
  <si>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</si>
  <si>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</si>
  <si>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</si>
  <si>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</si>
  <si>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</si>
  <si>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</si>
  <si>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</si>
  <si>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</si>
  <si>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</si>
  <si>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</si>
  <si>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</si>
  <si>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С.В. Погодаева</t>
  </si>
  <si>
    <t>И.о. главного врача</t>
  </si>
  <si>
    <t>№ 188-23</t>
  </si>
  <si>
    <t xml:space="preserve">на поставку реагентов для ручной постановки ИФА </t>
  </si>
  <si>
    <t>Набор реагентов для количественного определения тиреотропного гормона (ТТГ).</t>
  </si>
  <si>
    <t>Набор реагентов для количественного определения свободного тироксина (Т4 свободный).</t>
  </si>
  <si>
    <t>Набор реагентов для количественного определения концентрации  свободного трийодтиронина (Т3 свободный).</t>
  </si>
  <si>
    <t>Набор реагентов для количественного определения аутоантител к тироидной пероксидазе (ат-ТПО).</t>
  </si>
  <si>
    <t>Набор реагентов  для количественного определения содержания общего иммуно-глобулина Е</t>
  </si>
  <si>
    <t>Набор реагентов для определения гликолизированного гемоглобина.</t>
  </si>
  <si>
    <t>Калибратор гликолизированного гемоглобина.</t>
  </si>
  <si>
    <t>Контроль гликолизированного гемоглобина</t>
  </si>
  <si>
    <t>набор</t>
  </si>
  <si>
    <t>Исходя из имеющегося у Заказчика объёма финансового обеспечения для осуществления закупки НМЦД устанавливается в размере 524500 руб. (пятьсот двадцать четыре тысячи пятьсот рублей 00 копеек)</t>
  </si>
  <si>
    <t>вх. № 3063-08/23 от 01.08.2023</t>
  </si>
  <si>
    <t>вх. № 3062-08/23 от 01.08.2023</t>
  </si>
  <si>
    <t>вх. № 3061-08/23 от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</si>
</sst>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7" zoomScale="85" zoomScaleNormal="85" zoomScalePageLayoutView="70" workbookViewId="0">
      <selection activeCell="H23" sqref="H23"/>
    </sheetView>
  </sheetViews>
  <sheetFormatPr defaultRowHeight="15" x14ac:dyDescent="0.25"/>
  <cols>
    <col min="1" max="1" width="6.140625" style="17" bestFit="1" customWidth="1"/>
    <col min="2" max="2" width="44.140625" style="17" bestFit="1" customWidth="1"/>
    <col min="3" max="3" width="11.7109375" style="17" customWidth="1"/>
    <col min="4" max="4" width="7.140625" style="17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7" customWidth="1"/>
    <col min="10" max="10" width="12.5703125" style="17" customWidth="1"/>
    <col min="11" max="11" width="10.28515625" style="17" customWidth="1"/>
    <col min="12" max="12" width="22.42578125" style="17" bestFit="1" customWidth="1"/>
    <col min="13" max="13" width="17.5703125" style="1" customWidth="1"/>
    <col min="14" max="14" width="9.140625" style="17"/>
    <col min="15" max="15" width="9.7109375" style="17" bestFit="1" customWidth="1"/>
    <col min="16" max="16" width="10.7109375" style="17" bestFit="1" customWidth="1"/>
    <col min="17" max="17" width="11.7109375" style="17" bestFit="1" customWidth="1"/>
    <col min="18" max="18" width="10.7109375" style="17" bestFit="1" customWidth="1"/>
    <col min="19" max="16384" width="9.140625" style="17"/>
  </cols>
  <sheetData>
    <row r="1" spans="2:13" x14ac:dyDescent="0.25">
      <c r="M1" s="15" t="s">
        <v>19</v>
      </c>
    </row>
    <row r="2" spans="2:13" ht="14.45" customHeight="1" x14ac:dyDescent="0.25">
      <c r="M2" s="15" t="s">
        <v>20</v>
      </c>
    </row>
    <row r="3" spans="2:13" x14ac:dyDescent="0.25">
      <c r="G3" s="41" t="s">
        <v>29</v>
      </c>
      <c r="H3" s="41"/>
      <c r="I3" s="41"/>
      <c r="J3" s="41"/>
      <c r="K3" s="41"/>
      <c r="L3" s="41"/>
      <c r="M3" s="41"/>
    </row>
    <row r="4" spans="2:13" x14ac:dyDescent="0.25">
      <c r="G4" s="12"/>
      <c r="H4" s="12"/>
      <c r="I4" s="8"/>
      <c r="J4" s="8"/>
      <c r="K4" s="8"/>
      <c r="L4" s="8"/>
      <c r="M4" s="16" t="s">
        <v>22</v>
      </c>
    </row>
    <row r="5" spans="2:13" x14ac:dyDescent="0.25">
      <c r="G5" s="12"/>
      <c r="H5" s="12"/>
      <c r="I5" s="8"/>
      <c r="J5" s="8"/>
      <c r="K5" s="8"/>
      <c r="L5" s="8"/>
      <c r="M5" s="16" t="s">
        <v>21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16</v>
      </c>
    </row>
    <row r="10" spans="2:13" x14ac:dyDescent="0.25">
      <c r="M10" s="2" t="s">
        <v>14</v>
      </c>
    </row>
    <row r="12" spans="2:13" ht="28.9" customHeight="1" x14ac:dyDescent="0.25">
      <c r="J12" s="29" t="s">
        <v>27</v>
      </c>
      <c r="K12" s="29"/>
      <c r="M12" s="1" t="s">
        <v>26</v>
      </c>
    </row>
    <row r="14" spans="2:13" x14ac:dyDescent="0.25">
      <c r="B14" s="29" t="s">
        <v>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2:13" hidden="1" x14ac:dyDescent="0.25"/>
    <row r="17" spans="1:13" ht="45" x14ac:dyDescent="0.25">
      <c r="A17" s="33" t="s">
        <v>11</v>
      </c>
      <c r="B17" s="34"/>
      <c r="C17" s="35">
        <f>E28</f>
        <v>524500</v>
      </c>
      <c r="D17" s="36"/>
      <c r="E17" s="22" t="s">
        <v>42</v>
      </c>
      <c r="F17" s="22" t="s">
        <v>41</v>
      </c>
      <c r="G17" s="22" t="s">
        <v>40</v>
      </c>
      <c r="H17" s="22"/>
      <c r="I17" s="20"/>
      <c r="J17" s="20"/>
      <c r="K17" s="20"/>
      <c r="L17" s="20"/>
      <c r="M17" s="18"/>
    </row>
    <row r="18" spans="1:13" ht="30" customHeight="1" x14ac:dyDescent="0.25">
      <c r="A18" s="39" t="s">
        <v>0</v>
      </c>
      <c r="B18" s="39" t="s">
        <v>1</v>
      </c>
      <c r="C18" s="39" t="s">
        <v>2</v>
      </c>
      <c r="D18" s="39"/>
      <c r="E18" s="18" t="s">
        <v>23</v>
      </c>
      <c r="F18" s="18" t="s">
        <v>24</v>
      </c>
      <c r="G18" s="18" t="s">
        <v>25</v>
      </c>
      <c r="H18" s="37" t="s">
        <v>12</v>
      </c>
      <c r="I18" s="39" t="s">
        <v>8</v>
      </c>
      <c r="J18" s="39" t="s">
        <v>9</v>
      </c>
      <c r="K18" s="39" t="s">
        <v>10</v>
      </c>
      <c r="L18" s="39" t="s">
        <v>6</v>
      </c>
      <c r="M18" s="32" t="s">
        <v>7</v>
      </c>
    </row>
    <row r="19" spans="1:13" x14ac:dyDescent="0.25">
      <c r="A19" s="40"/>
      <c r="B19" s="40"/>
      <c r="C19" s="21" t="s">
        <v>3</v>
      </c>
      <c r="D19" s="21" t="s">
        <v>4</v>
      </c>
      <c r="E19" s="19" t="s">
        <v>5</v>
      </c>
      <c r="F19" s="18" t="s">
        <v>5</v>
      </c>
      <c r="G19" s="18" t="s">
        <v>5</v>
      </c>
      <c r="H19" s="38"/>
      <c r="I19" s="39"/>
      <c r="J19" s="39"/>
      <c r="K19" s="39"/>
      <c r="L19" s="39"/>
      <c r="M19" s="32"/>
    </row>
    <row r="20" spans="1:13" ht="30" x14ac:dyDescent="0.25">
      <c r="A20" s="4">
        <v>1</v>
      </c>
      <c r="B20" s="23" t="s">
        <v>30</v>
      </c>
      <c r="C20" s="25" t="s">
        <v>38</v>
      </c>
      <c r="D20" s="24">
        <v>50</v>
      </c>
      <c r="E20" s="9">
        <v>3000</v>
      </c>
      <c r="F20" s="5">
        <v>3480</v>
      </c>
      <c r="G20" s="18">
        <v>3595</v>
      </c>
      <c r="H20" s="18">
        <f t="shared" ref="H20:H27" si="0">AVERAGE(E20:G20)</f>
        <v>3358.3333333333335</v>
      </c>
      <c r="I20" s="20">
        <f t="shared" ref="I20:I27" si="1" xml:space="preserve"> COUNT(E20:G20)</f>
        <v>3</v>
      </c>
      <c r="J20" s="20">
        <f t="shared" ref="J20:J27" si="2">STDEV(E20:G20)</f>
        <v>315.6078790735956</v>
      </c>
      <c r="K20" s="20">
        <f t="shared" ref="K20:K27" si="3">J20/H20*100</f>
        <v>9.3977532230351049</v>
      </c>
      <c r="L20" s="20" t="str">
        <f t="shared" ref="L20:L27" si="4">IF(K20&lt;33,"ОДНОРОДНЫЕ","НЕОДНОРОДНЫЕ")</f>
        <v>ОДНОРОДНЫЕ</v>
      </c>
      <c r="M20" s="18">
        <f t="shared" ref="M20:M27" si="5">D20*H20</f>
        <v>167916.66666666669</v>
      </c>
    </row>
    <row r="21" spans="1:13" ht="45" x14ac:dyDescent="0.25">
      <c r="A21" s="4">
        <v>2</v>
      </c>
      <c r="B21" s="23" t="s">
        <v>31</v>
      </c>
      <c r="C21" s="25" t="s">
        <v>38</v>
      </c>
      <c r="D21" s="24">
        <v>40</v>
      </c>
      <c r="E21" s="9">
        <v>3450</v>
      </c>
      <c r="F21" s="5">
        <v>3900</v>
      </c>
      <c r="G21" s="18">
        <v>4000</v>
      </c>
      <c r="H21" s="18">
        <f t="shared" si="0"/>
        <v>3783.3333333333335</v>
      </c>
      <c r="I21" s="20">
        <f t="shared" si="1"/>
        <v>3</v>
      </c>
      <c r="J21" s="20">
        <f t="shared" si="2"/>
        <v>292.97326385411577</v>
      </c>
      <c r="K21" s="20">
        <f t="shared" si="3"/>
        <v>7.7437867098004167</v>
      </c>
      <c r="L21" s="20" t="str">
        <f t="shared" si="4"/>
        <v>ОДНОРОДНЫЕ</v>
      </c>
      <c r="M21" s="18">
        <f t="shared" si="5"/>
        <v>151333.33333333334</v>
      </c>
    </row>
    <row r="22" spans="1:13" ht="45" x14ac:dyDescent="0.25">
      <c r="A22" s="4">
        <v>3</v>
      </c>
      <c r="B22" s="23" t="s">
        <v>32</v>
      </c>
      <c r="C22" s="25" t="s">
        <v>38</v>
      </c>
      <c r="D22" s="24">
        <v>6</v>
      </c>
      <c r="E22" s="9">
        <v>3750</v>
      </c>
      <c r="F22" s="5">
        <v>4009</v>
      </c>
      <c r="G22" s="18">
        <v>4050</v>
      </c>
      <c r="H22" s="18">
        <f t="shared" si="0"/>
        <v>3936.3333333333335</v>
      </c>
      <c r="I22" s="20">
        <f t="shared" si="1"/>
        <v>3</v>
      </c>
      <c r="J22" s="20">
        <f t="shared" si="2"/>
        <v>162.6663251362535</v>
      </c>
      <c r="K22" s="20">
        <f t="shared" si="3"/>
        <v>4.1324326819270087</v>
      </c>
      <c r="L22" s="20" t="str">
        <f t="shared" si="4"/>
        <v>ОДНОРОДНЫЕ</v>
      </c>
      <c r="M22" s="18">
        <f t="shared" si="5"/>
        <v>23618</v>
      </c>
    </row>
    <row r="23" spans="1:13" ht="45" x14ac:dyDescent="0.25">
      <c r="A23" s="4">
        <v>4</v>
      </c>
      <c r="B23" s="23" t="s">
        <v>33</v>
      </c>
      <c r="C23" s="25" t="s">
        <v>38</v>
      </c>
      <c r="D23" s="24">
        <v>14</v>
      </c>
      <c r="E23" s="9">
        <v>3750</v>
      </c>
      <c r="F23" s="5">
        <v>4009</v>
      </c>
      <c r="G23" s="18">
        <v>4078</v>
      </c>
      <c r="H23" s="18">
        <f t="shared" si="0"/>
        <v>3945.6666666666665</v>
      </c>
      <c r="I23" s="20">
        <f t="shared" si="1"/>
        <v>3</v>
      </c>
      <c r="J23" s="20">
        <f t="shared" si="2"/>
        <v>172.92869436080682</v>
      </c>
      <c r="K23" s="20">
        <f t="shared" si="3"/>
        <v>4.3827497092373111</v>
      </c>
      <c r="L23" s="20" t="str">
        <f t="shared" si="4"/>
        <v>ОДНОРОДНЫЕ</v>
      </c>
      <c r="M23" s="18">
        <f t="shared" si="5"/>
        <v>55239.333333333328</v>
      </c>
    </row>
    <row r="24" spans="1:13" ht="45" x14ac:dyDescent="0.25">
      <c r="A24" s="4">
        <v>5</v>
      </c>
      <c r="B24" s="23" t="s">
        <v>34</v>
      </c>
      <c r="C24" s="25" t="s">
        <v>38</v>
      </c>
      <c r="D24" s="24">
        <v>10</v>
      </c>
      <c r="E24" s="9">
        <v>3800</v>
      </c>
      <c r="F24" s="5">
        <v>4300</v>
      </c>
      <c r="G24" s="18">
        <v>4560</v>
      </c>
      <c r="H24" s="18">
        <f t="shared" si="0"/>
        <v>4220</v>
      </c>
      <c r="I24" s="20">
        <f t="shared" si="1"/>
        <v>3</v>
      </c>
      <c r="J24" s="20">
        <f t="shared" si="2"/>
        <v>386.2641583165593</v>
      </c>
      <c r="K24" s="20">
        <f t="shared" si="3"/>
        <v>9.1531791070274711</v>
      </c>
      <c r="L24" s="20" t="str">
        <f t="shared" si="4"/>
        <v>ОДНОРОДНЫЕ</v>
      </c>
      <c r="M24" s="18">
        <f t="shared" si="5"/>
        <v>42200</v>
      </c>
    </row>
    <row r="25" spans="1:13" ht="30" x14ac:dyDescent="0.25">
      <c r="A25" s="4">
        <v>6</v>
      </c>
      <c r="B25" s="23" t="s">
        <v>35</v>
      </c>
      <c r="C25" s="25" t="s">
        <v>38</v>
      </c>
      <c r="D25" s="24">
        <v>3</v>
      </c>
      <c r="E25" s="9">
        <v>35600</v>
      </c>
      <c r="F25" s="5">
        <v>36000</v>
      </c>
      <c r="G25" s="18">
        <v>38600</v>
      </c>
      <c r="H25" s="18">
        <f t="shared" si="0"/>
        <v>36733.333333333336</v>
      </c>
      <c r="I25" s="20">
        <f t="shared" si="1"/>
        <v>3</v>
      </c>
      <c r="J25" s="20">
        <f t="shared" si="2"/>
        <v>1628.9055630494154</v>
      </c>
      <c r="K25" s="20">
        <f t="shared" si="3"/>
        <v>4.4344071589367022</v>
      </c>
      <c r="L25" s="20" t="str">
        <f t="shared" si="4"/>
        <v>ОДНОРОДНЫЕ</v>
      </c>
      <c r="M25" s="18">
        <f t="shared" si="5"/>
        <v>110200</v>
      </c>
    </row>
    <row r="26" spans="1:13" x14ac:dyDescent="0.25">
      <c r="A26" s="4">
        <v>7</v>
      </c>
      <c r="B26" s="23" t="s">
        <v>36</v>
      </c>
      <c r="C26" s="25" t="s">
        <v>38</v>
      </c>
      <c r="D26" s="24">
        <v>1</v>
      </c>
      <c r="E26" s="9">
        <v>11000</v>
      </c>
      <c r="F26" s="5">
        <v>11480</v>
      </c>
      <c r="G26" s="18">
        <v>11680</v>
      </c>
      <c r="H26" s="18">
        <f t="shared" si="0"/>
        <v>11386.666666666666</v>
      </c>
      <c r="I26" s="20">
        <f t="shared" si="1"/>
        <v>3</v>
      </c>
      <c r="J26" s="20">
        <f t="shared" si="2"/>
        <v>349.47579792216413</v>
      </c>
      <c r="K26" s="20">
        <f t="shared" si="3"/>
        <v>3.0691668435787247</v>
      </c>
      <c r="L26" s="20" t="str">
        <f t="shared" si="4"/>
        <v>ОДНОРОДНЫЕ</v>
      </c>
      <c r="M26" s="18">
        <f t="shared" si="5"/>
        <v>11386.666666666666</v>
      </c>
    </row>
    <row r="27" spans="1:13" x14ac:dyDescent="0.25">
      <c r="A27" s="4">
        <v>8</v>
      </c>
      <c r="B27" s="23" t="s">
        <v>37</v>
      </c>
      <c r="C27" s="25" t="s">
        <v>38</v>
      </c>
      <c r="D27" s="24">
        <v>1</v>
      </c>
      <c r="E27" s="9">
        <v>5700</v>
      </c>
      <c r="F27" s="5">
        <v>6060</v>
      </c>
      <c r="G27" s="18">
        <v>6070</v>
      </c>
      <c r="H27" s="18">
        <f t="shared" si="0"/>
        <v>5943.333333333333</v>
      </c>
      <c r="I27" s="20">
        <f t="shared" si="1"/>
        <v>3</v>
      </c>
      <c r="J27" s="20">
        <f t="shared" si="2"/>
        <v>210.7921567168317</v>
      </c>
      <c r="K27" s="20">
        <f t="shared" si="3"/>
        <v>3.5466992156505617</v>
      </c>
      <c r="L27" s="20" t="str">
        <f t="shared" si="4"/>
        <v>ОДНОРОДНЫЕ</v>
      </c>
      <c r="M27" s="18">
        <f t="shared" si="5"/>
        <v>5943.333333333333</v>
      </c>
    </row>
    <row r="28" spans="1:13" x14ac:dyDescent="0.25">
      <c r="A28" s="4"/>
      <c r="B28" s="11"/>
      <c r="C28" s="10"/>
      <c r="D28" s="6"/>
      <c r="E28" s="18">
        <f>SUMPRODUCT($D$20:$D$27,E20:E27)</f>
        <v>524500</v>
      </c>
      <c r="F28" s="18">
        <f>SUMPRODUCT($D$20:$D$27,F20:F27)</f>
        <v>578720</v>
      </c>
      <c r="G28" s="18">
        <f>SUMPRODUCT($D$20:$D$27,G20:G27)</f>
        <v>600292</v>
      </c>
      <c r="H28" s="18"/>
      <c r="I28" s="20"/>
      <c r="J28" s="20"/>
      <c r="K28" s="20"/>
      <c r="L28" s="20"/>
      <c r="M28" s="3">
        <f>SUM(M20:M27)</f>
        <v>567837.33333333326</v>
      </c>
    </row>
    <row r="30" spans="1:13" x14ac:dyDescent="0.25">
      <c r="A30" s="30" t="s">
        <v>18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x14ac:dyDescent="0.25">
      <c r="A31" s="31" t="s">
        <v>17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ht="15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5" s="8" customFormat="1" ht="29.25" customHeight="1" x14ac:dyDescent="0.25">
      <c r="A33" s="26" t="s">
        <v>39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7"/>
      <c r="O33" s="7"/>
    </row>
    <row r="35" spans="1:15" x14ac:dyDescent="0.25">
      <c r="J35" s="14"/>
    </row>
    <row r="39" spans="1:15" x14ac:dyDescent="0.25">
      <c r="L39" s="14"/>
    </row>
  </sheetData>
  <mergeCells count="18">
    <mergeCell ref="G3:M3"/>
    <mergeCell ref="B18:B19"/>
    <mergeCell ref="C18:D18"/>
    <mergeCell ref="A33:M33"/>
    <mergeCell ref="A32:M32"/>
    <mergeCell ref="J12:K12"/>
    <mergeCell ref="B14:L14"/>
    <mergeCell ref="A30:M30"/>
    <mergeCell ref="A31:M31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8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8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2023-08-01T02:48:28Z</dcterms:modified>
</cp:coreProperties>
</file>