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C17" i="1" l="1"/>
  <c r="H20" i="1" l="1"/>
  <c r="M20" i="1" s="1"/>
  <c r="I20" i="1"/>
  <c r="J20" i="1"/>
  <c r="H21" i="1"/>
  <c r="M21" i="1" s="1"/>
  <c r="I21" i="1"/>
  <c r="J21" i="1"/>
  <c r="H22" i="1"/>
  <c r="M22" i="1" s="1"/>
  <c r="I22" i="1"/>
  <c r="J22" i="1"/>
  <c r="K22" i="1" s="1"/>
  <c r="L22" i="1" s="1"/>
  <c r="K21" i="1" l="1"/>
  <c r="L21" i="1" s="1"/>
  <c r="K20" i="1"/>
  <c r="L20" i="1" s="1"/>
  <c r="H23" i="1" l="1"/>
  <c r="M23" i="1" s="1"/>
  <c r="I23" i="1"/>
  <c r="J23" i="1"/>
  <c r="H24" i="1"/>
  <c r="M24" i="1" s="1"/>
  <c r="I24" i="1"/>
  <c r="J24" i="1"/>
  <c r="K24" i="1" s="1"/>
  <c r="L24" i="1" s="1"/>
  <c r="H25" i="1"/>
  <c r="M25" i="1" s="1"/>
  <c r="I25" i="1"/>
  <c r="J25" i="1"/>
  <c r="K25" i="1" s="1"/>
  <c r="L25" i="1" s="1"/>
  <c r="M26" i="1" l="1"/>
  <c r="K23" i="1"/>
  <c r="L23" i="1" s="1"/>
</calcChain>
</file>

<file path=xl/sharedStrings.xml><?xml version="1.0" encoding="utf-8"?>
<sst xmlns="http://schemas.openxmlformats.org/spreadsheetml/2006/main" count="48" uniqueCount="41">
  <si>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</si>
  <si>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</si>
  <si>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</si>
  <si>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</si>
  <si>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</si>
  <si>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</si>
  <si>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</si>
  <si>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</si>
  <si>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</si>
  <si>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</si>
  <si>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</si>
  <si>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</si>
  <si>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</si>
  <si>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</si>
  <si>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</si>
  <si>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</si>
  <si>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</si>
  <si>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</si>
  <si>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</si>
  <si>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</si>
  <si>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</si>
  <si>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</si>
  <si>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</si>
  <si>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</si>
  <si>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</si>
  <si>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</si>
  <si>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184-23</t>
  </si>
  <si>
    <t xml:space="preserve">на поставку реагентов для  количественного определения гликогемоглобина для анализатора </t>
  </si>
  <si>
    <t xml:space="preserve">Буфер элюирующий L для количественного определения гликогемоглобина для анализатора </t>
  </si>
  <si>
    <t xml:space="preserve">Хроматографическая колонка (HPLC) для количественного определения гликированного гемоглобина для диагностики invitro </t>
  </si>
  <si>
    <t xml:space="preserve">Набор калибраторов для количественного определения гликированного гемоглобина для диагностики invitro </t>
  </si>
  <si>
    <t>Материал контрольный для контроля качества  количественного определения гликированного гемоглобина для диагностики invitro</t>
  </si>
  <si>
    <t>штука</t>
  </si>
  <si>
    <t xml:space="preserve">Буфер А элюирующий для количественного определения гликогемоглобина </t>
  </si>
  <si>
    <t xml:space="preserve">Буфер В элюирующий для количественного определения гликогемоглобина </t>
  </si>
  <si>
    <t>И.о. главного врача</t>
  </si>
  <si>
    <t>С.В. Погодаева</t>
  </si>
  <si>
    <t>Исходя из имеющегося у Заказчика объёма финансового обеспечения для осуществления закупки НМЦД устанавливается в размере 869200 руб. (восемьсот шестьдесят девять тысяч двести рублей 00 копеек)</t>
  </si>
  <si>
    <t>вх. № 3054-07/23 от 31.07.2023</t>
  </si>
  <si>
    <t>вх. № 3053-07/23 от 31.07.2023</t>
  </si>
  <si>
    <t>вх. № 3064-08/23 от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</si>
</sst>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F24" sqref="F24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19</v>
      </c>
    </row>
    <row r="2" spans="2:13" ht="14.45" customHeight="1" x14ac:dyDescent="0.25">
      <c r="M2" s="20" t="s">
        <v>20</v>
      </c>
    </row>
    <row r="3" spans="2:13" x14ac:dyDescent="0.25">
      <c r="G3" s="48" t="s">
        <v>27</v>
      </c>
      <c r="H3" s="48"/>
      <c r="I3" s="48"/>
      <c r="J3" s="48"/>
      <c r="K3" s="48"/>
      <c r="L3" s="48"/>
      <c r="M3" s="48"/>
    </row>
    <row r="4" spans="2:13" x14ac:dyDescent="0.25">
      <c r="G4" s="12"/>
      <c r="H4" s="12"/>
      <c r="I4" s="8"/>
      <c r="J4" s="8"/>
      <c r="K4" s="8"/>
      <c r="L4" s="8"/>
      <c r="M4" s="21" t="s">
        <v>22</v>
      </c>
    </row>
    <row r="5" spans="2:13" x14ac:dyDescent="0.25">
      <c r="G5" s="12"/>
      <c r="H5" s="12"/>
      <c r="I5" s="8"/>
      <c r="J5" s="8"/>
      <c r="K5" s="8"/>
      <c r="L5" s="8"/>
      <c r="M5" s="21" t="s">
        <v>21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26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16</v>
      </c>
    </row>
    <row r="10" spans="2:13" x14ac:dyDescent="0.25">
      <c r="M10" s="2" t="s">
        <v>14</v>
      </c>
    </row>
    <row r="12" spans="2:13" ht="28.9" customHeight="1" x14ac:dyDescent="0.25">
      <c r="J12" s="36" t="s">
        <v>35</v>
      </c>
      <c r="K12" s="36"/>
      <c r="M12" s="1" t="s">
        <v>36</v>
      </c>
    </row>
    <row r="14" spans="2:13" x14ac:dyDescent="0.25">
      <c r="B14" s="36" t="s">
        <v>15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3" hidden="1" x14ac:dyDescent="0.25"/>
    <row r="17" spans="1:15" ht="45" x14ac:dyDescent="0.25">
      <c r="A17" s="40" t="s">
        <v>11</v>
      </c>
      <c r="B17" s="41"/>
      <c r="C17" s="42">
        <f>F26</f>
        <v>869200</v>
      </c>
      <c r="D17" s="43"/>
      <c r="E17" s="32" t="s">
        <v>38</v>
      </c>
      <c r="F17" s="32" t="s">
        <v>39</v>
      </c>
      <c r="G17" s="32" t="s">
        <v>40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46" t="s">
        <v>0</v>
      </c>
      <c r="B18" s="46" t="s">
        <v>1</v>
      </c>
      <c r="C18" s="46" t="s">
        <v>2</v>
      </c>
      <c r="D18" s="46"/>
      <c r="E18" s="15" t="s">
        <v>23</v>
      </c>
      <c r="F18" s="15" t="s">
        <v>24</v>
      </c>
      <c r="G18" s="15" t="s">
        <v>25</v>
      </c>
      <c r="H18" s="44" t="s">
        <v>12</v>
      </c>
      <c r="I18" s="46" t="s">
        <v>8</v>
      </c>
      <c r="J18" s="46" t="s">
        <v>9</v>
      </c>
      <c r="K18" s="46" t="s">
        <v>10</v>
      </c>
      <c r="L18" s="46" t="s">
        <v>6</v>
      </c>
      <c r="M18" s="39" t="s">
        <v>7</v>
      </c>
    </row>
    <row r="19" spans="1:15" x14ac:dyDescent="0.25">
      <c r="A19" s="47"/>
      <c r="B19" s="47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5"/>
      <c r="I19" s="46"/>
      <c r="J19" s="46"/>
      <c r="K19" s="46"/>
      <c r="L19" s="46"/>
      <c r="M19" s="39"/>
    </row>
    <row r="20" spans="1:15" s="28" customFormat="1" ht="30" x14ac:dyDescent="0.25">
      <c r="A20" s="4">
        <v>1</v>
      </c>
      <c r="B20" s="27" t="s">
        <v>33</v>
      </c>
      <c r="C20" s="30" t="s">
        <v>32</v>
      </c>
      <c r="D20" s="23">
        <v>24</v>
      </c>
      <c r="E20" s="9">
        <v>7640</v>
      </c>
      <c r="F20" s="5">
        <v>7500</v>
      </c>
      <c r="G20" s="29">
        <v>7690</v>
      </c>
      <c r="H20" s="29">
        <f t="shared" ref="H20:H22" si="0">AVERAGE(E20:G20)</f>
        <v>7610</v>
      </c>
      <c r="I20" s="30">
        <f t="shared" ref="I20:I22" si="1" xml:space="preserve"> COUNT(E20:G20)</f>
        <v>3</v>
      </c>
      <c r="J20" s="30">
        <f t="shared" ref="J20:J22" si="2">STDEV(E20:G20)</f>
        <v>98.488578017961046</v>
      </c>
      <c r="K20" s="30">
        <f t="shared" ref="K20:K22" si="3">J20/H20*100</f>
        <v>1.2941994483306314</v>
      </c>
      <c r="L20" s="30" t="str">
        <f t="shared" ref="L20:L22" si="4">IF(K20&lt;33,"ОДНОРОДНЫЕ","НЕОДНОРОДНЫЕ")</f>
        <v>ОДНОРОДНЫЕ</v>
      </c>
      <c r="M20" s="29">
        <f t="shared" ref="M20:M22" si="5">D20*H20</f>
        <v>182640</v>
      </c>
    </row>
    <row r="21" spans="1:15" s="28" customFormat="1" ht="30" x14ac:dyDescent="0.25">
      <c r="A21" s="4">
        <v>2</v>
      </c>
      <c r="B21" s="27" t="s">
        <v>34</v>
      </c>
      <c r="C21" s="30" t="s">
        <v>32</v>
      </c>
      <c r="D21" s="23">
        <v>12</v>
      </c>
      <c r="E21" s="9">
        <v>9640</v>
      </c>
      <c r="F21" s="5">
        <v>9700</v>
      </c>
      <c r="G21" s="29">
        <v>9099</v>
      </c>
      <c r="H21" s="29">
        <f t="shared" si="0"/>
        <v>9479.6666666666661</v>
      </c>
      <c r="I21" s="30">
        <f t="shared" si="1"/>
        <v>3</v>
      </c>
      <c r="J21" s="30">
        <f t="shared" si="2"/>
        <v>331.02920314276406</v>
      </c>
      <c r="K21" s="30">
        <f t="shared" si="3"/>
        <v>3.4919920159931515</v>
      </c>
      <c r="L21" s="30" t="str">
        <f t="shared" si="4"/>
        <v>ОДНОРОДНЫЕ</v>
      </c>
      <c r="M21" s="29">
        <f t="shared" si="5"/>
        <v>113756</v>
      </c>
    </row>
    <row r="22" spans="1:15" s="28" customFormat="1" ht="45" x14ac:dyDescent="0.25">
      <c r="A22" s="4">
        <v>3</v>
      </c>
      <c r="B22" s="27" t="s">
        <v>28</v>
      </c>
      <c r="C22" s="30" t="s">
        <v>32</v>
      </c>
      <c r="D22" s="23">
        <v>24</v>
      </c>
      <c r="E22" s="9">
        <v>5050</v>
      </c>
      <c r="F22" s="5">
        <v>5000</v>
      </c>
      <c r="G22" s="29">
        <v>5149</v>
      </c>
      <c r="H22" s="29">
        <f t="shared" si="0"/>
        <v>5066.333333333333</v>
      </c>
      <c r="I22" s="30">
        <f t="shared" si="1"/>
        <v>3</v>
      </c>
      <c r="J22" s="30">
        <f t="shared" si="2"/>
        <v>75.830952343573628</v>
      </c>
      <c r="K22" s="30">
        <f t="shared" si="3"/>
        <v>1.4967620042813401</v>
      </c>
      <c r="L22" s="30" t="str">
        <f t="shared" si="4"/>
        <v>ОДНОРОДНЫЕ</v>
      </c>
      <c r="M22" s="29">
        <f t="shared" si="5"/>
        <v>121592</v>
      </c>
    </row>
    <row r="23" spans="1:15" s="24" customFormat="1" ht="45" x14ac:dyDescent="0.25">
      <c r="A23" s="4">
        <v>4</v>
      </c>
      <c r="B23" s="27" t="s">
        <v>29</v>
      </c>
      <c r="C23" s="30" t="s">
        <v>32</v>
      </c>
      <c r="D23" s="23">
        <v>3</v>
      </c>
      <c r="E23" s="9">
        <v>128000</v>
      </c>
      <c r="F23" s="5">
        <v>128000</v>
      </c>
      <c r="G23" s="25">
        <v>129780</v>
      </c>
      <c r="H23" s="25">
        <f t="shared" ref="H23:H25" si="6">AVERAGE(E23:G23)</f>
        <v>128593.33333333333</v>
      </c>
      <c r="I23" s="26">
        <f t="shared" ref="I23:I25" si="7" xml:space="preserve"> COUNT(E23:G23)</f>
        <v>3</v>
      </c>
      <c r="J23" s="26">
        <f t="shared" ref="J23:J25" si="8">STDEV(E23:G23)</f>
        <v>1027.6834791575338</v>
      </c>
      <c r="K23" s="26">
        <f t="shared" ref="K23:K25" si="9">J23/H23*100</f>
        <v>0.79917321724107049</v>
      </c>
      <c r="L23" s="26" t="str">
        <f t="shared" ref="L23:L25" si="10">IF(K23&lt;33,"ОДНОРОДНЫЕ","НЕОДНОРОДНЫЕ")</f>
        <v>ОДНОРОДНЫЕ</v>
      </c>
      <c r="M23" s="25">
        <f t="shared" ref="M23:M25" si="11">D23*H23</f>
        <v>385780</v>
      </c>
    </row>
    <row r="24" spans="1:15" s="24" customFormat="1" ht="45" x14ac:dyDescent="0.25">
      <c r="A24" s="4">
        <v>5</v>
      </c>
      <c r="B24" s="27" t="s">
        <v>30</v>
      </c>
      <c r="C24" s="30" t="s">
        <v>32</v>
      </c>
      <c r="D24" s="23">
        <v>8</v>
      </c>
      <c r="E24" s="9">
        <v>4350</v>
      </c>
      <c r="F24" s="5">
        <v>4300</v>
      </c>
      <c r="G24" s="25">
        <v>4602</v>
      </c>
      <c r="H24" s="25">
        <f t="shared" si="6"/>
        <v>4417.333333333333</v>
      </c>
      <c r="I24" s="26">
        <f t="shared" si="7"/>
        <v>3</v>
      </c>
      <c r="J24" s="26">
        <f t="shared" si="8"/>
        <v>161.86825919040871</v>
      </c>
      <c r="K24" s="26">
        <f t="shared" si="9"/>
        <v>3.6643886022579695</v>
      </c>
      <c r="L24" s="26" t="str">
        <f t="shared" si="10"/>
        <v>ОДНОРОДНЫЕ</v>
      </c>
      <c r="M24" s="25">
        <f t="shared" si="11"/>
        <v>35338.666666666664</v>
      </c>
    </row>
    <row r="25" spans="1:15" s="24" customFormat="1" ht="45" x14ac:dyDescent="0.25">
      <c r="A25" s="4">
        <v>6</v>
      </c>
      <c r="B25" s="27" t="s">
        <v>31</v>
      </c>
      <c r="C25" s="30" t="s">
        <v>32</v>
      </c>
      <c r="D25" s="23">
        <v>8</v>
      </c>
      <c r="E25" s="9">
        <v>4350</v>
      </c>
      <c r="F25" s="5">
        <v>4300</v>
      </c>
      <c r="G25" s="25">
        <v>4602</v>
      </c>
      <c r="H25" s="25">
        <f t="shared" si="6"/>
        <v>4417.333333333333</v>
      </c>
      <c r="I25" s="26">
        <f t="shared" si="7"/>
        <v>3</v>
      </c>
      <c r="J25" s="26">
        <f t="shared" si="8"/>
        <v>161.86825919040871</v>
      </c>
      <c r="K25" s="26">
        <f t="shared" si="9"/>
        <v>3.6643886022579695</v>
      </c>
      <c r="L25" s="26" t="str">
        <f t="shared" si="10"/>
        <v>ОДНОРОДНЫЕ</v>
      </c>
      <c r="M25" s="25">
        <f t="shared" si="11"/>
        <v>35338.666666666664</v>
      </c>
    </row>
    <row r="26" spans="1:15" x14ac:dyDescent="0.25">
      <c r="A26" s="4"/>
      <c r="B26" s="11"/>
      <c r="C26" s="10"/>
      <c r="D26" s="6"/>
      <c r="E26" s="22">
        <f>SUMPRODUCT($D$20:$D$25,E20:E25)</f>
        <v>873840</v>
      </c>
      <c r="F26" s="31">
        <f>SUMPRODUCT($D$20:$D$25,F20:F25)</f>
        <v>869200</v>
      </c>
      <c r="G26" s="31">
        <f>SUMPRODUCT($D$20:$D$25,G20:G25)</f>
        <v>880296</v>
      </c>
      <c r="H26" s="15"/>
      <c r="I26" s="17"/>
      <c r="J26" s="17"/>
      <c r="K26" s="17"/>
      <c r="L26" s="17"/>
      <c r="M26" s="3">
        <f>SUM(M20:M25)</f>
        <v>874445.33333333326</v>
      </c>
    </row>
    <row r="28" spans="1:15" x14ac:dyDescent="0.25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5" x14ac:dyDescent="0.25">
      <c r="A29" s="38" t="s">
        <v>17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5" ht="1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5" s="8" customFormat="1" x14ac:dyDescent="0.25">
      <c r="A31" s="33" t="s">
        <v>37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7"/>
      <c r="O31" s="7"/>
    </row>
    <row r="33" spans="10:12" x14ac:dyDescent="0.25">
      <c r="J33" s="19"/>
    </row>
    <row r="37" spans="10:12" x14ac:dyDescent="0.25">
      <c r="L37" s="19"/>
    </row>
  </sheetData>
  <mergeCells count="18">
    <mergeCell ref="G3:M3"/>
    <mergeCell ref="B18:B19"/>
    <mergeCell ref="C18:D18"/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6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6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2023-08-01T02:43:53Z</dcterms:modified>
</cp:coreProperties>
</file>