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6" i="1" l="1"/>
  <c r="K26" i="1"/>
  <c r="L26" i="1"/>
  <c r="M26" i="1" l="1"/>
  <c r="N26" i="1" s="1"/>
  <c r="J22" i="1"/>
  <c r="K22" i="1"/>
  <c r="L22" i="1"/>
  <c r="J23" i="1"/>
  <c r="O23" i="1" s="1"/>
  <c r="K23" i="1"/>
  <c r="L23" i="1"/>
  <c r="J24" i="1"/>
  <c r="K24" i="1"/>
  <c r="L24" i="1"/>
  <c r="M22" i="1" l="1"/>
  <c r="N22" i="1" s="1"/>
  <c r="M23" i="1"/>
  <c r="N23" i="1" s="1"/>
  <c r="M24" i="1"/>
  <c r="N24" i="1" s="1"/>
  <c r="O22" i="1"/>
  <c r="O24" i="1"/>
  <c r="L25" i="1"/>
  <c r="K25" i="1"/>
  <c r="L21" i="1"/>
  <c r="K21" i="1"/>
  <c r="J25" i="1"/>
  <c r="O25" i="1" s="1"/>
  <c r="J21" i="1"/>
  <c r="M21" i="1" l="1"/>
  <c r="N21" i="1" s="1"/>
  <c r="M25" i="1"/>
  <c r="N25" i="1" s="1"/>
  <c r="O21" i="1"/>
  <c r="O26" i="1" s="1"/>
</calcChain>
</file>

<file path=xl/sharedStrings.xml><?xml version="1.0" encoding="utf-8"?>
<sst xmlns="http://schemas.openxmlformats.org/spreadsheetml/2006/main" count="49" uniqueCount="41">
  <si>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</si>
  <si>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</si>
  <si>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</si>
  <si>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</si>
  <si>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</si>
  <si>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</si>
  <si>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</si>
  <si>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</si>
  <si>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</si>
  <si>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</si>
  <si>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</si>
  <si>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</si>
  <si>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</si>
  <si>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</si>
  <si>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</si>
  <si>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</si>
  <si>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</si>
  <si>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</si>
  <si>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</si>
  <si>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</si>
  <si>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</si>
  <si>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</si>
  <si>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</si>
  <si>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</si>
  <si>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</si>
  <si>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</si>
  <si>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</si>
  <si>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</si>
  <si>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шт.</t>
  </si>
  <si>
    <t>№193-22</t>
  </si>
  <si>
    <t>в электронной форме</t>
  </si>
  <si>
    <t>на поставку весов и ростомеров путем запроса котировок</t>
  </si>
  <si>
    <t>Весы медицинские электронные напольные</t>
  </si>
  <si>
    <t xml:space="preserve">Предназначен для измерения роста и веса взрослого человека и детей старше полутора лет. </t>
  </si>
  <si>
    <t>Электронные весы для взвешивания детей с электронным ростомером</t>
  </si>
  <si>
    <t xml:space="preserve">Электронные весы для взвешивания детей с механическим  ростомером  </t>
  </si>
  <si>
    <t>Ростомер предназначен для измерения роста человека в положении стоя</t>
  </si>
  <si>
    <t>КП 5059-09/22 от 26.09.2022</t>
  </si>
  <si>
    <t>КП 5061-09/22 от 26.09.2022</t>
  </si>
  <si>
    <t>КП 5096-09/22 от 27.09.2022</t>
  </si>
  <si>
    <t>Исходя из имеющегося у Заказчика объёма финансового обеспечения для осуществления закупки НМЦД устанавливается в размере  1 377 670 (один миллион триста семьдесят семь тысяч шестьсот семьдесят рублей ноль копеек).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</si>
</sst>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1" fillId="0" borderId="5" xfId="0" applyFont="1" applyFill="1" applyBorder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topLeftCell="A4" zoomScale="85" zoomScaleNormal="85" zoomScalePageLayoutView="70" workbookViewId="0">
      <selection activeCell="P31" sqref="P31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26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27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31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30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/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29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16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21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17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27" t="s">
        <v>20</v>
      </c>
      <c r="M13" s="27"/>
      <c r="N13" s="12"/>
      <c r="O13" s="4" t="s">
        <v>18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27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7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7" s="6" customFormat="1" ht="54.6" customHeight="1" x14ac:dyDescent="0.25">
      <c r="A18" s="31" t="s">
        <v>14</v>
      </c>
      <c r="B18" s="32"/>
      <c r="C18" s="33"/>
      <c r="D18" s="32"/>
      <c r="E18" s="14" t="s">
        <v>37</v>
      </c>
      <c r="F18" s="14" t="s">
        <v>38</v>
      </c>
      <c r="G18" s="14" t="s">
        <v>39</v>
      </c>
      <c r="H18" s="14"/>
      <c r="I18" s="15"/>
      <c r="J18" s="15"/>
      <c r="K18" s="16"/>
      <c r="L18" s="16"/>
      <c r="M18" s="16"/>
      <c r="N18" s="16"/>
      <c r="O18" s="15"/>
    </row>
    <row r="19" spans="1:17" s="6" customFormat="1" ht="30" customHeight="1" x14ac:dyDescent="0.25">
      <c r="A19" s="24" t="s">
        <v>0</v>
      </c>
      <c r="B19" s="24" t="s">
        <v>1</v>
      </c>
      <c r="C19" s="24" t="s">
        <v>2</v>
      </c>
      <c r="D19" s="24"/>
      <c r="E19" s="15" t="s">
        <v>5</v>
      </c>
      <c r="F19" s="15" t="s">
        <v>7</v>
      </c>
      <c r="G19" s="15" t="s">
        <v>8</v>
      </c>
      <c r="H19" s="15" t="s">
        <v>22</v>
      </c>
      <c r="I19" s="15" t="s">
        <v>23</v>
      </c>
      <c r="J19" s="34" t="s">
        <v>15</v>
      </c>
      <c r="K19" s="24" t="s">
        <v>11</v>
      </c>
      <c r="L19" s="24" t="s">
        <v>12</v>
      </c>
      <c r="M19" s="24" t="s">
        <v>13</v>
      </c>
      <c r="N19" s="24" t="s">
        <v>9</v>
      </c>
      <c r="O19" s="30" t="s">
        <v>10</v>
      </c>
    </row>
    <row r="20" spans="1:17" s="6" customFormat="1" ht="30" x14ac:dyDescent="0.25">
      <c r="A20" s="25"/>
      <c r="B20" s="25"/>
      <c r="C20" s="17" t="s">
        <v>3</v>
      </c>
      <c r="D20" s="17" t="s">
        <v>4</v>
      </c>
      <c r="E20" s="15" t="s">
        <v>6</v>
      </c>
      <c r="F20" s="15" t="s">
        <v>6</v>
      </c>
      <c r="G20" s="15" t="s">
        <v>6</v>
      </c>
      <c r="H20" s="15" t="s">
        <v>6</v>
      </c>
      <c r="I20" s="15" t="s">
        <v>6</v>
      </c>
      <c r="J20" s="35"/>
      <c r="K20" s="24"/>
      <c r="L20" s="24"/>
      <c r="M20" s="24"/>
      <c r="N20" s="24"/>
      <c r="O20" s="30"/>
    </row>
    <row r="21" spans="1:17" s="6" customFormat="1" ht="25.5" x14ac:dyDescent="0.25">
      <c r="A21" s="22">
        <v>1</v>
      </c>
      <c r="B21" s="38" t="s">
        <v>32</v>
      </c>
      <c r="C21" s="36" t="s">
        <v>28</v>
      </c>
      <c r="D21" s="23">
        <v>35</v>
      </c>
      <c r="E21" s="18">
        <v>13000</v>
      </c>
      <c r="F21" s="15">
        <v>12330</v>
      </c>
      <c r="G21" s="15">
        <v>12700</v>
      </c>
      <c r="H21" s="15"/>
      <c r="I21" s="15"/>
      <c r="J21" s="15">
        <f t="shared" ref="J21:J26" si="0">AVERAGE(E21:I21)</f>
        <v>12676.666666666666</v>
      </c>
      <c r="K21" s="16">
        <f t="shared" ref="K21:K26" si="1">COUNT(E21:I21)</f>
        <v>3</v>
      </c>
      <c r="L21" s="16">
        <f t="shared" ref="L21:L26" si="2">STDEV(E21:I21)</f>
        <v>335.60889936551644</v>
      </c>
      <c r="M21" s="16">
        <f t="shared" ref="M21:M26" si="3">L21/J21*100</f>
        <v>2.6474538472168008</v>
      </c>
      <c r="N21" s="16" t="str">
        <f t="shared" ref="N21:N26" si="4">IF(M21&lt;33,"ОДНОРОДНЫЕ","НЕОДНОРОДНЫЕ")</f>
        <v>ОДНОРОДНЫЕ</v>
      </c>
      <c r="O21" s="15">
        <f t="shared" ref="O21:O25" si="5">D21*J21</f>
        <v>443683.33333333331</v>
      </c>
    </row>
    <row r="22" spans="1:17" s="6" customFormat="1" ht="51" x14ac:dyDescent="0.25">
      <c r="A22" s="22">
        <v>2</v>
      </c>
      <c r="B22" s="38" t="s">
        <v>33</v>
      </c>
      <c r="C22" s="36" t="s">
        <v>28</v>
      </c>
      <c r="D22" s="23">
        <v>7</v>
      </c>
      <c r="E22" s="18">
        <v>42000</v>
      </c>
      <c r="F22" s="19">
        <v>41350</v>
      </c>
      <c r="G22" s="19">
        <v>41800</v>
      </c>
      <c r="H22" s="19"/>
      <c r="I22" s="19"/>
      <c r="J22" s="19">
        <f t="shared" ref="J22:J24" si="6">AVERAGE(E22:I22)</f>
        <v>41716.666666666664</v>
      </c>
      <c r="K22" s="20">
        <f t="shared" ref="K22:K24" si="7">COUNT(E22:I22)</f>
        <v>3</v>
      </c>
      <c r="L22" s="20">
        <f t="shared" ref="L22:L24" si="8">STDEV(E22:I22)</f>
        <v>332.91640592396965</v>
      </c>
      <c r="M22" s="20">
        <f t="shared" ref="M22:M24" si="9">L22/J22*100</f>
        <v>0.79804172414854901</v>
      </c>
      <c r="N22" s="20" t="str">
        <f t="shared" ref="N22:N24" si="10">IF(M22&lt;33,"ОДНОРОДНЫЕ","НЕОДНОРОДНЫЕ")</f>
        <v>ОДНОРОДНЫЕ</v>
      </c>
      <c r="O22" s="19">
        <f t="shared" ref="O22:O24" si="11">D22*J22</f>
        <v>292016.66666666663</v>
      </c>
    </row>
    <row r="23" spans="1:17" s="6" customFormat="1" ht="38.25" x14ac:dyDescent="0.25">
      <c r="A23" s="22">
        <v>3</v>
      </c>
      <c r="B23" s="38" t="s">
        <v>34</v>
      </c>
      <c r="C23" s="36" t="s">
        <v>28</v>
      </c>
      <c r="D23" s="23">
        <v>7</v>
      </c>
      <c r="E23" s="18">
        <v>20000</v>
      </c>
      <c r="F23" s="19">
        <v>18980</v>
      </c>
      <c r="G23" s="19">
        <v>19500</v>
      </c>
      <c r="H23" s="19"/>
      <c r="I23" s="19"/>
      <c r="J23" s="19">
        <f t="shared" si="6"/>
        <v>19493.333333333332</v>
      </c>
      <c r="K23" s="20">
        <f t="shared" si="7"/>
        <v>3</v>
      </c>
      <c r="L23" s="20">
        <f t="shared" si="8"/>
        <v>510.03267869160436</v>
      </c>
      <c r="M23" s="20">
        <f t="shared" si="9"/>
        <v>2.6164467101142499</v>
      </c>
      <c r="N23" s="20" t="str">
        <f t="shared" si="10"/>
        <v>ОДНОРОДНЫЕ</v>
      </c>
      <c r="O23" s="19">
        <f t="shared" si="11"/>
        <v>136453.33333333331</v>
      </c>
    </row>
    <row r="24" spans="1:17" s="6" customFormat="1" ht="38.25" x14ac:dyDescent="0.25">
      <c r="A24" s="22">
        <v>4</v>
      </c>
      <c r="B24" s="38" t="s">
        <v>35</v>
      </c>
      <c r="C24" s="36" t="s">
        <v>28</v>
      </c>
      <c r="D24" s="23">
        <v>35</v>
      </c>
      <c r="E24" s="18">
        <v>11000</v>
      </c>
      <c r="F24" s="19">
        <v>10000</v>
      </c>
      <c r="G24" s="19">
        <v>10450</v>
      </c>
      <c r="H24" s="19"/>
      <c r="I24" s="19"/>
      <c r="J24" s="19">
        <f t="shared" si="6"/>
        <v>10483.333333333334</v>
      </c>
      <c r="K24" s="20">
        <f t="shared" si="7"/>
        <v>3</v>
      </c>
      <c r="L24" s="20">
        <f t="shared" si="8"/>
        <v>500.83264004389065</v>
      </c>
      <c r="M24" s="20">
        <f t="shared" si="9"/>
        <v>4.7774178700530108</v>
      </c>
      <c r="N24" s="20" t="str">
        <f t="shared" si="10"/>
        <v>ОДНОРОДНЫЕ</v>
      </c>
      <c r="O24" s="19">
        <f t="shared" si="11"/>
        <v>366916.66666666669</v>
      </c>
    </row>
    <row r="25" spans="1:17" s="6" customFormat="1" ht="38.25" x14ac:dyDescent="0.25">
      <c r="A25" s="22">
        <v>5</v>
      </c>
      <c r="B25" s="38" t="s">
        <v>36</v>
      </c>
      <c r="C25" s="36" t="s">
        <v>28</v>
      </c>
      <c r="D25" s="23">
        <v>35</v>
      </c>
      <c r="E25" s="18">
        <v>5500</v>
      </c>
      <c r="F25" s="15">
        <v>4966</v>
      </c>
      <c r="G25" s="15">
        <v>5220</v>
      </c>
      <c r="H25" s="15"/>
      <c r="I25" s="15"/>
      <c r="J25" s="15">
        <f t="shared" si="0"/>
        <v>5228.666666666667</v>
      </c>
      <c r="K25" s="16">
        <f t="shared" si="1"/>
        <v>3</v>
      </c>
      <c r="L25" s="16">
        <f t="shared" si="2"/>
        <v>267.10547230136137</v>
      </c>
      <c r="M25" s="16">
        <f t="shared" si="3"/>
        <v>5.1084815561907693</v>
      </c>
      <c r="N25" s="16" t="str">
        <f t="shared" si="4"/>
        <v>ОДНОРОДНЫЕ</v>
      </c>
      <c r="O25" s="15">
        <f t="shared" si="5"/>
        <v>183003.33333333334</v>
      </c>
    </row>
    <row r="26" spans="1:17" s="6" customFormat="1" x14ac:dyDescent="0.25">
      <c r="A26" s="21"/>
      <c r="B26" s="37"/>
      <c r="C26" s="21"/>
      <c r="D26" s="39"/>
      <c r="E26" s="15">
        <v>1466500</v>
      </c>
      <c r="F26" s="15">
        <v>1377670</v>
      </c>
      <c r="G26" s="15">
        <v>1422050</v>
      </c>
      <c r="H26" s="15"/>
      <c r="I26" s="15"/>
      <c r="J26" s="15">
        <f t="shared" si="0"/>
        <v>1422073.3333333333</v>
      </c>
      <c r="K26" s="16">
        <f t="shared" si="1"/>
        <v>3</v>
      </c>
      <c r="L26" s="16">
        <f t="shared" si="2"/>
        <v>44415.004596795137</v>
      </c>
      <c r="M26" s="16">
        <f t="shared" si="3"/>
        <v>3.1232569766769043</v>
      </c>
      <c r="N26" s="16" t="str">
        <f t="shared" si="4"/>
        <v>ОДНОРОДНЫЕ</v>
      </c>
      <c r="O26" s="15">
        <f>SUM(O21:O25)</f>
        <v>1422073.3333333333</v>
      </c>
    </row>
    <row r="27" spans="1:17" s="7" customFormat="1" x14ac:dyDescent="0.25">
      <c r="A27" s="12"/>
      <c r="B27" s="12"/>
      <c r="C27" s="12"/>
      <c r="D27" s="12"/>
      <c r="E27" s="4"/>
      <c r="F27" s="4"/>
      <c r="G27" s="4"/>
      <c r="H27" s="4"/>
      <c r="I27" s="4"/>
      <c r="J27" s="4"/>
      <c r="K27" s="12"/>
      <c r="L27" s="12"/>
      <c r="M27" s="12"/>
      <c r="N27" s="12"/>
      <c r="O27" s="4"/>
    </row>
    <row r="28" spans="1:17" s="10" customFormat="1" ht="33.6" customHeight="1" x14ac:dyDescent="0.25">
      <c r="A28" s="28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7" s="10" customFormat="1" ht="33.6" customHeight="1" x14ac:dyDescent="0.25">
      <c r="A29" s="29" t="s">
        <v>24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7" s="10" customFormat="1" ht="15" customHeight="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7" s="10" customFormat="1" ht="31.9" customHeight="1" x14ac:dyDescent="0.25">
      <c r="A31" s="26" t="s">
        <v>40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13"/>
      <c r="Q31" s="13"/>
    </row>
  </sheetData>
  <mergeCells count="17">
    <mergeCell ref="L13:M13"/>
    <mergeCell ref="B15:N15"/>
    <mergeCell ref="A28:O28"/>
    <mergeCell ref="A29:O29"/>
    <mergeCell ref="A30:O30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31:O31"/>
  </mergeCells>
  <conditionalFormatting sqref="N21:N26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6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2022-09-29T07:45:43Z</dcterms:modified>
</cp:coreProperties>
</file>