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0" yWindow="0" windowWidth="11070" windowHeight="933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J28" i="1" l="1"/>
  <c r="J22" i="1"/>
  <c r="O22" i="1" s="1"/>
  <c r="K22" i="1"/>
  <c r="L22" i="1"/>
  <c r="M22" i="1" s="1"/>
  <c r="N22" i="1" s="1"/>
  <c r="J23" i="1"/>
  <c r="K23" i="1"/>
  <c r="L23" i="1"/>
  <c r="J24" i="1"/>
  <c r="O24" i="1" s="1"/>
  <c r="K24" i="1"/>
  <c r="L24" i="1"/>
  <c r="M24" i="1" s="1"/>
  <c r="N24" i="1" s="1"/>
  <c r="J25" i="1"/>
  <c r="K25" i="1"/>
  <c r="L25" i="1"/>
  <c r="M25" i="1" s="1"/>
  <c r="N25" i="1" s="1"/>
  <c r="O25" i="1"/>
  <c r="J26" i="1"/>
  <c r="O26" i="1" s="1"/>
  <c r="K26" i="1"/>
  <c r="L26" i="1"/>
  <c r="M26" i="1" s="1"/>
  <c r="N26" i="1" s="1"/>
  <c r="J27" i="1"/>
  <c r="O27" i="1" s="1"/>
  <c r="K27" i="1"/>
  <c r="L27" i="1"/>
  <c r="M27" i="1" l="1"/>
  <c r="N27" i="1" s="1"/>
  <c r="M23" i="1"/>
  <c r="N23" i="1" s="1"/>
  <c r="O23" i="1"/>
  <c r="K28" i="1"/>
  <c r="L28" i="1"/>
  <c r="M28" i="1" s="1"/>
  <c r="N28" i="1" s="1"/>
  <c r="L21" i="1" l="1"/>
  <c r="K21" i="1"/>
  <c r="J21" i="1"/>
  <c r="M21" i="1" l="1"/>
  <c r="N21" i="1" s="1"/>
  <c r="O21" i="1"/>
  <c r="O28" i="1" s="1"/>
</calcChain>
</file>

<file path=xl/sharedStrings.xml><?xml version="1.0" encoding="utf-8"?>
<sst xmlns="http://schemas.openxmlformats.org/spreadsheetml/2006/main" count="53" uniqueCount="43">
  <si>
    <t>№ п/п</t>
  </si>
  <si>
    <t>Наименование товара, работ, услуг</t>
  </si>
  <si>
    <t>Объем</t>
  </si>
  <si>
    <t>Ед.изм.</t>
  </si>
  <si>
    <t>Кол-во</t>
  </si>
  <si>
    <t>Источник №1</t>
  </si>
  <si>
    <t>Цена за ед.изм.</t>
  </si>
  <si>
    <t>Источник №2</t>
  </si>
  <si>
    <t>Источник №3</t>
  </si>
  <si>
    <t>Совокупность значений</t>
  </si>
  <si>
    <t>Рыночная стоимость</t>
  </si>
  <si>
    <t>Кол-во знач.</t>
  </si>
  <si>
    <t>Сред.квадр.откл. σ=</t>
  </si>
  <si>
    <t>Коэфф вариации V=</t>
  </si>
  <si>
    <t>Начальная (максимальная) цена договора</t>
  </si>
  <si>
    <t>Средн. арифм.</t>
  </si>
  <si>
    <t>УТВЕРЖДАЮ:</t>
  </si>
  <si>
    <t>«Иркутская городская клиническая больница № 8»</t>
  </si>
  <si>
    <t>Ж.В. Есева</t>
  </si>
  <si>
    <t>Обоснование начальной (максимальной) цены договора</t>
  </si>
  <si>
    <t>Главный врач</t>
  </si>
  <si>
    <t>Заказчик: областное государственное автономное учреждение здравоохранения</t>
  </si>
  <si>
    <t>Источник №4</t>
  </si>
  <si>
    <t>Источник №5</t>
  </si>
  <si>
    <t xml:space="preserve">Использована общедоступная информации о ценах товаров, работ, услуг, полученная у поставщиков (подрядчиков, исполнителей), осуществляющих поставки идентичных товаров, работ, услуг, планируемых к закупкам. </t>
  </si>
  <si>
    <t>Используемый метод определения НМЦД: метод сопоставимых рыночных цен (анализ рынка) в соответствии с п.9.2 главы 9 Положения о закупке товаров, работ, услуг для нужд ОГАУЗ "ИГКБ № 8"</t>
  </si>
  <si>
    <t>Приложение № 4</t>
  </si>
  <si>
    <t>к Извещению о проведении закупки</t>
  </si>
  <si>
    <t>шт.</t>
  </si>
  <si>
    <t>№162-22</t>
  </si>
  <si>
    <t>на поставку медицинских холодильников и морозильников путем запроса котировок</t>
  </si>
  <si>
    <t>в электронной форме</t>
  </si>
  <si>
    <t xml:space="preserve">Холодильник 140 литров </t>
  </si>
  <si>
    <t>Холодильник 250 литров</t>
  </si>
  <si>
    <t>Холодильник 400 литров</t>
  </si>
  <si>
    <t>Холодильник 280 литров</t>
  </si>
  <si>
    <t>Холодильник 340 литров</t>
  </si>
  <si>
    <t>Фармацевтический холодильный шкаф 1000 л</t>
  </si>
  <si>
    <t>Морозильник медицинский</t>
  </si>
  <si>
    <t>КП 5117-09/22 от 28.09.2022</t>
  </si>
  <si>
    <t>КП вх.5094-09/22 от 27.09.2022</t>
  </si>
  <si>
    <t>КП вх.5116-09/22 от 28.09.2022</t>
  </si>
  <si>
    <t>Исходя из имеющегося у Заказчика объёма финансового обеспечения для осуществления закупки НМЦД устанавливается в размере 2 440 316 (два миллиона четыреста сорок тысяч триста шестнадцать рублей восемьдесят восемь копеек).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</si>
</sst>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_р_.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164" fontId="0" fillId="0" borderId="0" xfId="0" applyNumberFormat="1" applyFill="1" applyAlignment="1">
      <alignment horizontal="center" vertical="center" wrapText="1"/>
    </xf>
    <xf numFmtId="164" fontId="1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indent="15"/>
    </xf>
    <xf numFmtId="0" fontId="3" fillId="0" borderId="0" xfId="0" applyFont="1" applyAlignment="1">
      <alignment horizontal="right"/>
    </xf>
    <xf numFmtId="0" fontId="1" fillId="0" borderId="0" xfId="0" applyFont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right"/>
    </xf>
    <xf numFmtId="164" fontId="1" fillId="0" borderId="1" xfId="0" applyNumberFormat="1" applyFont="1" applyFill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164" fontId="1" fillId="0" borderId="2" xfId="0" applyNumberFormat="1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164" fontId="1" fillId="0" borderId="5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wrapText="1"/>
    </xf>
    <xf numFmtId="0" fontId="6" fillId="0" borderId="1" xfId="0" applyFont="1" applyBorder="1" applyAlignment="1">
      <alignment vertical="center" wrapText="1"/>
    </xf>
  </cellXfs>
  <cellStyles count="1">
    <cellStyle name="Обычный" xfId="0" builtinId="0"/>
  </cellStyles>
  <dxfs count="1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tabSelected="1" zoomScale="85" zoomScaleNormal="85" zoomScalePageLayoutView="70" workbookViewId="0">
      <selection activeCell="J29" sqref="J29"/>
    </sheetView>
  </sheetViews>
  <sheetFormatPr defaultRowHeight="15" x14ac:dyDescent="0.25"/>
  <cols>
    <col min="1" max="1" width="6.140625" style="2" bestFit="1" customWidth="1"/>
    <col min="2" max="2" width="27.28515625" style="2" customWidth="1"/>
    <col min="3" max="3" width="7.85546875" style="2" bestFit="1" customWidth="1"/>
    <col min="4" max="4" width="7.140625" style="2" bestFit="1" customWidth="1"/>
    <col min="5" max="5" width="14.140625" style="3" bestFit="1" customWidth="1"/>
    <col min="6" max="6" width="15.140625" style="3" bestFit="1" customWidth="1"/>
    <col min="7" max="7" width="14.7109375" style="3" customWidth="1"/>
    <col min="8" max="8" width="14.7109375" style="3" hidden="1" customWidth="1"/>
    <col min="9" max="9" width="14.42578125" style="3" hidden="1" customWidth="1"/>
    <col min="10" max="10" width="13.7109375" style="3" customWidth="1"/>
    <col min="11" max="11" width="9.42578125" style="2" customWidth="1"/>
    <col min="12" max="12" width="12.5703125" style="2" customWidth="1"/>
    <col min="13" max="13" width="10.28515625" style="2" customWidth="1"/>
    <col min="14" max="14" width="22.42578125" style="2" bestFit="1" customWidth="1"/>
    <col min="15" max="15" width="15.42578125" style="3" customWidth="1"/>
    <col min="16" max="16" width="9.140625" style="1"/>
    <col min="17" max="17" width="9.7109375" style="1" bestFit="1" customWidth="1"/>
    <col min="18" max="20" width="10.7109375" style="1" bestFit="1" customWidth="1"/>
    <col min="21" max="16384" width="9.140625" style="1"/>
  </cols>
  <sheetData>
    <row r="1" spans="1:15" x14ac:dyDescent="0.25">
      <c r="A1" s="13"/>
      <c r="B1" s="13"/>
      <c r="C1" s="13"/>
      <c r="D1" s="13"/>
      <c r="E1" s="4"/>
      <c r="F1" s="4"/>
      <c r="G1" s="4"/>
      <c r="H1" s="4"/>
      <c r="I1" s="4"/>
      <c r="J1" s="4"/>
      <c r="K1" s="13"/>
      <c r="L1" s="13"/>
      <c r="M1" s="13"/>
      <c r="N1" s="13"/>
      <c r="O1" s="12" t="s">
        <v>26</v>
      </c>
    </row>
    <row r="2" spans="1:15" ht="14.45" customHeight="1" x14ac:dyDescent="0.25">
      <c r="A2" s="13"/>
      <c r="B2" s="13"/>
      <c r="C2" s="13"/>
      <c r="D2" s="13"/>
      <c r="E2" s="4"/>
      <c r="F2" s="4"/>
      <c r="G2" s="4"/>
      <c r="H2" s="4"/>
      <c r="I2" s="4"/>
      <c r="J2" s="4"/>
      <c r="K2" s="13"/>
      <c r="L2" s="13"/>
      <c r="M2" s="13"/>
      <c r="N2" s="13"/>
      <c r="O2" s="12" t="s">
        <v>27</v>
      </c>
    </row>
    <row r="3" spans="1:15" ht="14.45" hidden="1" customHeight="1" x14ac:dyDescent="0.25">
      <c r="A3" s="13"/>
      <c r="B3" s="13"/>
      <c r="C3" s="13"/>
      <c r="D3" s="13"/>
      <c r="E3" s="4"/>
      <c r="F3" s="4"/>
      <c r="G3" s="4"/>
      <c r="H3" s="4"/>
      <c r="I3" s="4"/>
      <c r="J3" s="4"/>
      <c r="K3" s="13"/>
      <c r="L3" s="13"/>
      <c r="M3" s="13"/>
      <c r="N3" s="13"/>
      <c r="O3" s="12"/>
    </row>
    <row r="4" spans="1:15" ht="14.45" customHeight="1" x14ac:dyDescent="0.25">
      <c r="A4" s="13"/>
      <c r="B4" s="13"/>
      <c r="C4" s="13"/>
      <c r="D4" s="13"/>
      <c r="E4" s="4"/>
      <c r="F4" s="4"/>
      <c r="G4" s="4"/>
      <c r="H4" s="4"/>
      <c r="I4" s="4"/>
      <c r="J4" s="4"/>
      <c r="K4" s="13"/>
      <c r="L4" s="13"/>
      <c r="M4" s="13"/>
      <c r="N4" s="13"/>
      <c r="O4" s="12" t="s">
        <v>30</v>
      </c>
    </row>
    <row r="5" spans="1:15" ht="14.45" customHeight="1" x14ac:dyDescent="0.25">
      <c r="A5" s="13"/>
      <c r="B5" s="13"/>
      <c r="C5" s="13"/>
      <c r="D5" s="13"/>
      <c r="E5" s="4"/>
      <c r="F5" s="4"/>
      <c r="G5" s="4"/>
      <c r="H5" s="4"/>
      <c r="I5" s="4"/>
      <c r="J5" s="4"/>
      <c r="K5" s="13"/>
      <c r="L5" s="13"/>
      <c r="M5" s="13"/>
      <c r="N5" s="13"/>
      <c r="O5" s="12" t="s">
        <v>31</v>
      </c>
    </row>
    <row r="6" spans="1:15" x14ac:dyDescent="0.25">
      <c r="A6" s="13"/>
      <c r="B6" s="13"/>
      <c r="C6" s="13"/>
      <c r="D6" s="13"/>
      <c r="E6" s="4"/>
      <c r="F6" s="4"/>
      <c r="G6" s="4"/>
      <c r="H6" s="4"/>
      <c r="I6" s="4"/>
      <c r="J6" s="4"/>
      <c r="K6" s="13"/>
      <c r="L6" s="13"/>
      <c r="M6" s="13"/>
      <c r="N6" s="13"/>
      <c r="O6" s="12"/>
    </row>
    <row r="7" spans="1:15" ht="14.45" customHeight="1" x14ac:dyDescent="0.25">
      <c r="A7" s="13"/>
      <c r="B7" s="13"/>
      <c r="C7" s="13"/>
      <c r="D7" s="13"/>
      <c r="E7" s="4"/>
      <c r="F7" s="4"/>
      <c r="G7" s="4"/>
      <c r="H7" s="4"/>
      <c r="I7" s="4"/>
      <c r="J7" s="4"/>
      <c r="K7" s="13"/>
      <c r="L7" s="13"/>
      <c r="M7" s="13"/>
      <c r="N7" s="13"/>
      <c r="O7" s="12" t="s">
        <v>29</v>
      </c>
    </row>
    <row r="8" spans="1:15" x14ac:dyDescent="0.25">
      <c r="A8" s="13"/>
      <c r="B8" s="13"/>
      <c r="C8" s="13"/>
      <c r="D8" s="13"/>
      <c r="E8" s="4"/>
      <c r="F8" s="4"/>
      <c r="G8" s="4"/>
      <c r="H8" s="4"/>
      <c r="I8" s="4"/>
      <c r="J8" s="4"/>
      <c r="K8" s="13"/>
      <c r="L8" s="13"/>
      <c r="M8" s="13"/>
      <c r="N8" s="13"/>
      <c r="O8" s="4"/>
    </row>
    <row r="9" spans="1:15" s="7" customFormat="1" x14ac:dyDescent="0.25">
      <c r="A9" s="13"/>
      <c r="B9" s="13"/>
      <c r="C9" s="13"/>
      <c r="D9" s="13"/>
      <c r="E9" s="4"/>
      <c r="F9" s="4"/>
      <c r="G9" s="4"/>
      <c r="H9" s="4"/>
      <c r="I9" s="4"/>
      <c r="J9" s="4"/>
      <c r="K9" s="13"/>
      <c r="L9" s="13"/>
      <c r="M9" s="13"/>
      <c r="N9" s="13"/>
      <c r="O9" s="8" t="s">
        <v>16</v>
      </c>
    </row>
    <row r="10" spans="1:15" s="7" customFormat="1" x14ac:dyDescent="0.25">
      <c r="A10" s="13"/>
      <c r="B10" s="13"/>
      <c r="C10" s="13"/>
      <c r="D10" s="13"/>
      <c r="E10" s="4"/>
      <c r="F10" s="4"/>
      <c r="G10" s="4"/>
      <c r="H10" s="4"/>
      <c r="I10" s="4"/>
      <c r="J10" s="4"/>
      <c r="K10" s="13"/>
      <c r="L10" s="13"/>
      <c r="M10" s="13"/>
      <c r="N10" s="13"/>
      <c r="O10" s="9" t="s">
        <v>21</v>
      </c>
    </row>
    <row r="11" spans="1:15" s="7" customFormat="1" x14ac:dyDescent="0.25">
      <c r="A11" s="13"/>
      <c r="B11" s="13"/>
      <c r="C11" s="13"/>
      <c r="D11" s="13"/>
      <c r="E11" s="4"/>
      <c r="F11" s="4"/>
      <c r="G11" s="4"/>
      <c r="H11" s="4"/>
      <c r="I11" s="4"/>
      <c r="J11" s="4"/>
      <c r="K11" s="13"/>
      <c r="L11" s="13"/>
      <c r="M11" s="13"/>
      <c r="N11" s="13"/>
      <c r="O11" s="9" t="s">
        <v>17</v>
      </c>
    </row>
    <row r="12" spans="1:15" s="7" customFormat="1" x14ac:dyDescent="0.25">
      <c r="A12" s="13"/>
      <c r="B12" s="13"/>
      <c r="C12" s="13"/>
      <c r="D12" s="13"/>
      <c r="E12" s="4"/>
      <c r="F12" s="4"/>
      <c r="G12" s="4"/>
      <c r="H12" s="4"/>
      <c r="I12" s="4"/>
      <c r="J12" s="4"/>
      <c r="K12" s="13"/>
      <c r="L12" s="13"/>
      <c r="M12" s="13"/>
      <c r="N12" s="13"/>
      <c r="O12" s="4"/>
    </row>
    <row r="13" spans="1:15" s="7" customFormat="1" ht="28.9" customHeight="1" x14ac:dyDescent="0.25">
      <c r="A13" s="13"/>
      <c r="B13" s="13"/>
      <c r="C13" s="13"/>
      <c r="D13" s="13"/>
      <c r="E13" s="4"/>
      <c r="F13" s="4"/>
      <c r="G13" s="4"/>
      <c r="H13" s="4"/>
      <c r="I13" s="4"/>
      <c r="J13" s="4"/>
      <c r="K13" s="13"/>
      <c r="L13" s="30" t="s">
        <v>20</v>
      </c>
      <c r="M13" s="30"/>
      <c r="N13" s="13"/>
      <c r="O13" s="4" t="s">
        <v>18</v>
      </c>
    </row>
    <row r="14" spans="1:15" ht="18.75" x14ac:dyDescent="0.25">
      <c r="A14" s="13"/>
      <c r="B14" s="13"/>
      <c r="C14" s="13"/>
      <c r="D14" s="13"/>
      <c r="E14" s="4"/>
      <c r="F14" s="4"/>
      <c r="G14" s="4"/>
      <c r="H14" s="4"/>
      <c r="I14" s="4"/>
      <c r="J14" s="4"/>
      <c r="K14" s="13"/>
      <c r="L14" s="13"/>
      <c r="M14" s="13"/>
      <c r="N14" s="13"/>
      <c r="O14" s="5"/>
    </row>
    <row r="15" spans="1:15" ht="18.75" x14ac:dyDescent="0.25">
      <c r="A15" s="13"/>
      <c r="B15" s="30" t="s">
        <v>19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5"/>
    </row>
    <row r="16" spans="1:15" hidden="1" x14ac:dyDescent="0.25">
      <c r="A16" s="13"/>
      <c r="B16" s="13"/>
      <c r="C16" s="13"/>
      <c r="D16" s="13"/>
      <c r="E16" s="4"/>
      <c r="F16" s="4"/>
      <c r="G16" s="4"/>
      <c r="H16" s="4"/>
      <c r="I16" s="4"/>
      <c r="J16" s="4"/>
      <c r="K16" s="13"/>
      <c r="L16" s="13"/>
      <c r="M16" s="13"/>
      <c r="N16" s="13"/>
      <c r="O16" s="4"/>
    </row>
    <row r="17" spans="1:15" x14ac:dyDescent="0.25">
      <c r="A17" s="13"/>
      <c r="B17" s="13"/>
      <c r="C17" s="13"/>
      <c r="D17" s="13"/>
      <c r="E17" s="4"/>
      <c r="F17" s="4"/>
      <c r="G17" s="4"/>
      <c r="H17" s="4"/>
      <c r="I17" s="4"/>
      <c r="J17" s="4"/>
      <c r="K17" s="13"/>
      <c r="L17" s="13"/>
      <c r="M17" s="13"/>
      <c r="N17" s="13"/>
      <c r="O17" s="4"/>
    </row>
    <row r="18" spans="1:15" s="6" customFormat="1" ht="54.6" customHeight="1" x14ac:dyDescent="0.25">
      <c r="A18" s="34" t="s">
        <v>14</v>
      </c>
      <c r="B18" s="35"/>
      <c r="C18" s="36"/>
      <c r="D18" s="35"/>
      <c r="E18" s="15" t="s">
        <v>39</v>
      </c>
      <c r="F18" s="15" t="s">
        <v>40</v>
      </c>
      <c r="G18" s="15" t="s">
        <v>41</v>
      </c>
      <c r="H18" s="15"/>
      <c r="I18" s="16"/>
      <c r="J18" s="16"/>
      <c r="K18" s="17"/>
      <c r="L18" s="17"/>
      <c r="M18" s="17"/>
      <c r="N18" s="17"/>
      <c r="O18" s="16"/>
    </row>
    <row r="19" spans="1:15" s="6" customFormat="1" ht="30" customHeight="1" x14ac:dyDescent="0.25">
      <c r="A19" s="27" t="s">
        <v>0</v>
      </c>
      <c r="B19" s="27" t="s">
        <v>1</v>
      </c>
      <c r="C19" s="27" t="s">
        <v>2</v>
      </c>
      <c r="D19" s="27"/>
      <c r="E19" s="16" t="s">
        <v>5</v>
      </c>
      <c r="F19" s="16" t="s">
        <v>7</v>
      </c>
      <c r="G19" s="16" t="s">
        <v>8</v>
      </c>
      <c r="H19" s="16" t="s">
        <v>22</v>
      </c>
      <c r="I19" s="16" t="s">
        <v>23</v>
      </c>
      <c r="J19" s="37" t="s">
        <v>15</v>
      </c>
      <c r="K19" s="27" t="s">
        <v>11</v>
      </c>
      <c r="L19" s="27" t="s">
        <v>12</v>
      </c>
      <c r="M19" s="27" t="s">
        <v>13</v>
      </c>
      <c r="N19" s="27" t="s">
        <v>9</v>
      </c>
      <c r="O19" s="33" t="s">
        <v>10</v>
      </c>
    </row>
    <row r="20" spans="1:15" s="6" customFormat="1" ht="30" x14ac:dyDescent="0.25">
      <c r="A20" s="28"/>
      <c r="B20" s="28"/>
      <c r="C20" s="18" t="s">
        <v>3</v>
      </c>
      <c r="D20" s="18" t="s">
        <v>4</v>
      </c>
      <c r="E20" s="16" t="s">
        <v>6</v>
      </c>
      <c r="F20" s="16" t="s">
        <v>6</v>
      </c>
      <c r="G20" s="16" t="s">
        <v>6</v>
      </c>
      <c r="H20" s="16" t="s">
        <v>6</v>
      </c>
      <c r="I20" s="16" t="s">
        <v>6</v>
      </c>
      <c r="J20" s="38"/>
      <c r="K20" s="27"/>
      <c r="L20" s="27"/>
      <c r="M20" s="27"/>
      <c r="N20" s="27"/>
      <c r="O20" s="33"/>
    </row>
    <row r="21" spans="1:15" s="6" customFormat="1" x14ac:dyDescent="0.25">
      <c r="A21" s="26">
        <v>1</v>
      </c>
      <c r="B21" s="41" t="s">
        <v>32</v>
      </c>
      <c r="C21" s="39" t="s">
        <v>28</v>
      </c>
      <c r="D21" s="11">
        <v>6</v>
      </c>
      <c r="E21" s="19">
        <v>42210</v>
      </c>
      <c r="F21" s="16">
        <v>43652.32</v>
      </c>
      <c r="G21" s="16">
        <v>41907.449999999997</v>
      </c>
      <c r="H21" s="16"/>
      <c r="I21" s="16"/>
      <c r="J21" s="16">
        <f t="shared" ref="J21:J28" si="0">AVERAGE(E21:I21)</f>
        <v>42589.923333333332</v>
      </c>
      <c r="K21" s="17">
        <f t="shared" ref="K21:K28" si="1">COUNT(E21:I21)</f>
        <v>3</v>
      </c>
      <c r="L21" s="17">
        <f t="shared" ref="L21:L28" si="2">STDEV(E21:I21)</f>
        <v>932.41575149357868</v>
      </c>
      <c r="M21" s="17">
        <f t="shared" ref="M21:M28" si="3">L21/J21*100</f>
        <v>2.1892872269244408</v>
      </c>
      <c r="N21" s="17" t="str">
        <f t="shared" ref="N21:N28" si="4">IF(M21&lt;33,"ОДНОРОДНЫЕ","НЕОДНОРОДНЫЕ")</f>
        <v>ОДНОРОДНЫЕ</v>
      </c>
      <c r="O21" s="16">
        <f t="shared" ref="O21:O25" si="5">D21*J21</f>
        <v>255539.53999999998</v>
      </c>
    </row>
    <row r="22" spans="1:15" s="6" customFormat="1" x14ac:dyDescent="0.25">
      <c r="A22" s="26">
        <v>2</v>
      </c>
      <c r="B22" s="41" t="s">
        <v>33</v>
      </c>
      <c r="C22" s="39" t="s">
        <v>28</v>
      </c>
      <c r="D22" s="11">
        <v>4</v>
      </c>
      <c r="E22" s="19">
        <v>48800</v>
      </c>
      <c r="F22" s="21">
        <v>49460.71</v>
      </c>
      <c r="G22" s="21">
        <v>47000.49</v>
      </c>
      <c r="H22" s="21"/>
      <c r="I22" s="21"/>
      <c r="J22" s="25">
        <f t="shared" ref="J22:J28" si="6">AVERAGE(E22:I22)</f>
        <v>48420.399999999994</v>
      </c>
      <c r="K22" s="24">
        <f t="shared" ref="K22:K27" si="7">COUNT(E22:I22)</f>
        <v>3</v>
      </c>
      <c r="L22" s="24">
        <f t="shared" ref="L22:L27" si="8">STDEV(E22:I22)</f>
        <v>1273.2803038215907</v>
      </c>
      <c r="M22" s="24">
        <f t="shared" ref="M22:M27" si="9">L22/J22*100</f>
        <v>2.6296360703785817</v>
      </c>
      <c r="N22" s="24" t="str">
        <f t="shared" ref="N22:N27" si="10">IF(M22&lt;33,"ОДНОРОДНЫЕ","НЕОДНОРОДНЫЕ")</f>
        <v>ОДНОРОДНЫЕ</v>
      </c>
      <c r="O22" s="25">
        <f t="shared" ref="O22:O27" si="11">D22*J22</f>
        <v>193681.59999999998</v>
      </c>
    </row>
    <row r="23" spans="1:15" s="6" customFormat="1" x14ac:dyDescent="0.25">
      <c r="A23" s="26">
        <v>3</v>
      </c>
      <c r="B23" s="41" t="s">
        <v>34</v>
      </c>
      <c r="C23" s="39" t="s">
        <v>28</v>
      </c>
      <c r="D23" s="11">
        <v>13</v>
      </c>
      <c r="E23" s="19">
        <v>72890</v>
      </c>
      <c r="F23" s="21">
        <v>73478.559999999998</v>
      </c>
      <c r="G23" s="21">
        <v>71941.009999999995</v>
      </c>
      <c r="H23" s="21"/>
      <c r="I23" s="21"/>
      <c r="J23" s="25">
        <f t="shared" si="6"/>
        <v>72769.856666666674</v>
      </c>
      <c r="K23" s="24">
        <f t="shared" si="7"/>
        <v>3</v>
      </c>
      <c r="L23" s="24">
        <f t="shared" si="8"/>
        <v>775.78400088770593</v>
      </c>
      <c r="M23" s="24">
        <f t="shared" si="9"/>
        <v>1.0660787810003554</v>
      </c>
      <c r="N23" s="24" t="str">
        <f t="shared" si="10"/>
        <v>ОДНОРОДНЫЕ</v>
      </c>
      <c r="O23" s="25">
        <f t="shared" si="11"/>
        <v>946008.13666666672</v>
      </c>
    </row>
    <row r="24" spans="1:15" s="6" customFormat="1" x14ac:dyDescent="0.25">
      <c r="A24" s="26">
        <v>4</v>
      </c>
      <c r="B24" s="41" t="s">
        <v>35</v>
      </c>
      <c r="C24" s="39" t="s">
        <v>28</v>
      </c>
      <c r="D24" s="11">
        <v>6</v>
      </c>
      <c r="E24" s="19">
        <v>73240</v>
      </c>
      <c r="F24" s="21">
        <v>75030.009999999995</v>
      </c>
      <c r="G24" s="21">
        <v>72259.88</v>
      </c>
      <c r="H24" s="21"/>
      <c r="I24" s="21"/>
      <c r="J24" s="25">
        <f t="shared" si="6"/>
        <v>73509.963333333333</v>
      </c>
      <c r="K24" s="24">
        <f t="shared" si="7"/>
        <v>3</v>
      </c>
      <c r="L24" s="24">
        <f t="shared" si="8"/>
        <v>1404.6583944978649</v>
      </c>
      <c r="M24" s="24">
        <f t="shared" si="9"/>
        <v>1.9108408313692058</v>
      </c>
      <c r="N24" s="24" t="str">
        <f t="shared" si="10"/>
        <v>ОДНОРОДНЫЕ</v>
      </c>
      <c r="O24" s="25">
        <f t="shared" si="11"/>
        <v>441059.78</v>
      </c>
    </row>
    <row r="25" spans="1:15" s="6" customFormat="1" x14ac:dyDescent="0.25">
      <c r="A25" s="26">
        <v>5</v>
      </c>
      <c r="B25" s="41" t="s">
        <v>36</v>
      </c>
      <c r="C25" s="39" t="s">
        <v>28</v>
      </c>
      <c r="D25" s="22">
        <v>3</v>
      </c>
      <c r="E25" s="16">
        <v>78900</v>
      </c>
      <c r="F25" s="16">
        <v>79500.45</v>
      </c>
      <c r="G25" s="16">
        <v>78322.13</v>
      </c>
      <c r="H25" s="16"/>
      <c r="I25" s="16"/>
      <c r="J25" s="25">
        <f t="shared" si="6"/>
        <v>78907.526666666672</v>
      </c>
      <c r="K25" s="24">
        <f t="shared" si="7"/>
        <v>3</v>
      </c>
      <c r="L25" s="24">
        <f t="shared" si="8"/>
        <v>589.19605704156652</v>
      </c>
      <c r="M25" s="24">
        <f t="shared" si="9"/>
        <v>0.74669183274561279</v>
      </c>
      <c r="N25" s="24" t="str">
        <f t="shared" si="10"/>
        <v>ОДНОРОДНЫЕ</v>
      </c>
      <c r="O25" s="25">
        <f t="shared" si="11"/>
        <v>236722.58000000002</v>
      </c>
    </row>
    <row r="26" spans="1:15" s="6" customFormat="1" ht="24" x14ac:dyDescent="0.25">
      <c r="A26" s="26">
        <v>6</v>
      </c>
      <c r="B26" s="41" t="s">
        <v>37</v>
      </c>
      <c r="C26" s="39" t="s">
        <v>28</v>
      </c>
      <c r="D26" s="22">
        <v>2</v>
      </c>
      <c r="E26" s="25">
        <v>99990</v>
      </c>
      <c r="F26" s="25">
        <v>99890.9</v>
      </c>
      <c r="G26" s="25">
        <v>99900</v>
      </c>
      <c r="H26" s="25"/>
      <c r="I26" s="25"/>
      <c r="J26" s="25">
        <f t="shared" si="6"/>
        <v>99926.966666666674</v>
      </c>
      <c r="K26" s="24">
        <f t="shared" si="7"/>
        <v>3</v>
      </c>
      <c r="L26" s="24">
        <f t="shared" si="8"/>
        <v>54.777763128239762</v>
      </c>
      <c r="M26" s="24">
        <f t="shared" si="9"/>
        <v>5.48177983936666E-2</v>
      </c>
      <c r="N26" s="24" t="str">
        <f t="shared" si="10"/>
        <v>ОДНОРОДНЫЕ</v>
      </c>
      <c r="O26" s="25">
        <f t="shared" si="11"/>
        <v>199853.93333333335</v>
      </c>
    </row>
    <row r="27" spans="1:15" s="6" customFormat="1" x14ac:dyDescent="0.25">
      <c r="A27" s="26">
        <v>7</v>
      </c>
      <c r="B27" s="41" t="s">
        <v>38</v>
      </c>
      <c r="C27" s="39" t="s">
        <v>28</v>
      </c>
      <c r="D27" s="22">
        <v>2</v>
      </c>
      <c r="E27" s="25">
        <v>99900</v>
      </c>
      <c r="F27" s="25">
        <v>99800.9</v>
      </c>
      <c r="G27" s="25">
        <v>98655.71</v>
      </c>
      <c r="H27" s="25"/>
      <c r="I27" s="25"/>
      <c r="J27" s="25">
        <f t="shared" si="6"/>
        <v>99452.203333333324</v>
      </c>
      <c r="K27" s="24">
        <f t="shared" si="7"/>
        <v>3</v>
      </c>
      <c r="L27" s="24">
        <f t="shared" si="8"/>
        <v>691.56086140941079</v>
      </c>
      <c r="M27" s="24">
        <f t="shared" si="9"/>
        <v>0.69537007550401941</v>
      </c>
      <c r="N27" s="24" t="str">
        <f t="shared" si="10"/>
        <v>ОДНОРОДНЫЕ</v>
      </c>
      <c r="O27" s="25">
        <f t="shared" si="11"/>
        <v>198904.40666666665</v>
      </c>
    </row>
    <row r="28" spans="1:15" s="6" customFormat="1" x14ac:dyDescent="0.25">
      <c r="A28" s="23"/>
      <c r="B28" s="40"/>
      <c r="C28" s="23"/>
      <c r="D28" s="20"/>
      <c r="E28" s="16">
        <v>2471950</v>
      </c>
      <c r="F28" s="16">
        <v>2503043.1</v>
      </c>
      <c r="G28" s="16">
        <v>2440316.88</v>
      </c>
      <c r="H28" s="16"/>
      <c r="I28" s="16"/>
      <c r="J28" s="16">
        <f t="shared" si="6"/>
        <v>2471769.9933333332</v>
      </c>
      <c r="K28" s="17">
        <f t="shared" si="1"/>
        <v>3</v>
      </c>
      <c r="L28" s="17">
        <f t="shared" si="2"/>
        <v>31363.497424109766</v>
      </c>
      <c r="M28" s="17">
        <f t="shared" si="3"/>
        <v>1.26886795732212</v>
      </c>
      <c r="N28" s="17" t="str">
        <f t="shared" si="4"/>
        <v>ОДНОРОДНЫЕ</v>
      </c>
      <c r="O28" s="16">
        <f>SUM(O21:O27)</f>
        <v>2471769.976666667</v>
      </c>
    </row>
    <row r="29" spans="1:15" s="7" customFormat="1" x14ac:dyDescent="0.25">
      <c r="A29" s="13"/>
      <c r="B29" s="13"/>
      <c r="C29" s="13"/>
      <c r="D29" s="13"/>
      <c r="E29" s="4"/>
      <c r="F29" s="4"/>
      <c r="G29" s="4"/>
      <c r="H29" s="4"/>
      <c r="I29" s="4"/>
      <c r="J29" s="4"/>
      <c r="K29" s="13"/>
      <c r="L29" s="13"/>
      <c r="M29" s="13"/>
      <c r="N29" s="13"/>
      <c r="O29" s="4"/>
    </row>
    <row r="30" spans="1:15" s="10" customFormat="1" ht="33.6" customHeight="1" x14ac:dyDescent="0.25">
      <c r="A30" s="31" t="s">
        <v>25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</row>
    <row r="31" spans="1:15" s="10" customFormat="1" ht="33.6" customHeight="1" x14ac:dyDescent="0.25">
      <c r="A31" s="32" t="s">
        <v>24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</row>
    <row r="32" spans="1:15" s="10" customFormat="1" ht="15" customHeight="1" x14ac:dyDescent="0.25">
      <c r="A32" s="32"/>
      <c r="B32" s="32"/>
      <c r="C32" s="32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</row>
    <row r="33" spans="1:17" s="10" customFormat="1" ht="31.9" customHeight="1" x14ac:dyDescent="0.25">
      <c r="A33" s="29" t="s">
        <v>42</v>
      </c>
      <c r="B33" s="29"/>
      <c r="C33" s="29"/>
      <c r="D33" s="29"/>
      <c r="E33" s="29"/>
      <c r="F33" s="29"/>
      <c r="G33" s="29"/>
      <c r="H33" s="29"/>
      <c r="I33" s="29"/>
      <c r="J33" s="29"/>
      <c r="K33" s="29"/>
      <c r="L33" s="29"/>
      <c r="M33" s="29"/>
      <c r="N33" s="29"/>
      <c r="O33" s="29"/>
      <c r="P33" s="14"/>
      <c r="Q33" s="14"/>
    </row>
  </sheetData>
  <mergeCells count="17">
    <mergeCell ref="L13:M13"/>
    <mergeCell ref="B15:N15"/>
    <mergeCell ref="A30:O30"/>
    <mergeCell ref="A31:O31"/>
    <mergeCell ref="A32:O32"/>
    <mergeCell ref="O19:O20"/>
    <mergeCell ref="A18:B18"/>
    <mergeCell ref="C18:D18"/>
    <mergeCell ref="J19:J20"/>
    <mergeCell ref="K19:K20"/>
    <mergeCell ref="L19:L20"/>
    <mergeCell ref="M19:M20"/>
    <mergeCell ref="N19:N20"/>
    <mergeCell ref="A19:A20"/>
    <mergeCell ref="B19:B20"/>
    <mergeCell ref="C19:D19"/>
    <mergeCell ref="A33:O33"/>
  </mergeCells>
  <conditionalFormatting sqref="N21:N28">
    <cfRule type="containsText" dxfId="11" priority="10" operator="containsText" text="НЕ">
      <formula>NOT(ISERROR(SEARCH("НЕ",N21)))</formula>
    </cfRule>
    <cfRule type="containsText" dxfId="10" priority="11" operator="containsText" text="ОДНОРОДНЫЕ">
      <formula>NOT(ISERROR(SEARCH("ОДНОРОДНЫЕ",N21)))</formula>
    </cfRule>
    <cfRule type="containsText" dxfId="9" priority="12" operator="containsText" text="НЕОДНОРОДНЫЕ">
      <formula>NOT(ISERROR(SEARCH("НЕОДНОРОДНЫЕ",N21)))</formula>
    </cfRule>
  </conditionalFormatting>
  <conditionalFormatting sqref="N21:N28">
    <cfRule type="containsText" dxfId="8" priority="7" operator="containsText" text="НЕОДНОРОДНЫЕ">
      <formula>NOT(ISERROR(SEARCH("НЕОДНОРОДНЫЕ",N21)))</formula>
    </cfRule>
    <cfRule type="containsText" dxfId="7" priority="8" operator="containsText" text="ОДНОРОДНЫЕ">
      <formula>NOT(ISERROR(SEARCH("ОДНОРОДНЫЕ",N21)))</formula>
    </cfRule>
    <cfRule type="containsText" dxfId="6" priority="9" operator="containsText" text="НЕОДНОРОДНЫЕ">
      <formula>NOT(ISERROR(SEARCH("НЕОДНОРОДНЫЕ",N21)))</formula>
    </cfRule>
  </conditionalFormatting>
  <pageMargins left="0.31496062992125984" right="0.19685039370078741" top="0.35433070866141736" bottom="0.35433070866141736" header="0.11811023622047245" footer="0.11811023622047245"/>
  <pageSetup paperSize="9" scale="8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2022-09-29T07:25:57Z</dcterms:modified>
</cp:coreProperties>
</file>