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8" i="1" l="1"/>
  <c r="J22" i="1"/>
  <c r="O22" i="1" s="1"/>
  <c r="K22" i="1"/>
  <c r="L22" i="1"/>
  <c r="M22" i="1" s="1"/>
  <c r="N22" i="1" s="1"/>
  <c r="J23" i="1"/>
  <c r="K23" i="1"/>
  <c r="L23" i="1"/>
  <c r="J24" i="1"/>
  <c r="O24" i="1" s="1"/>
  <c r="K24" i="1"/>
  <c r="L24" i="1"/>
  <c r="M24" i="1" s="1"/>
  <c r="N24" i="1" s="1"/>
  <c r="J25" i="1"/>
  <c r="K25" i="1"/>
  <c r="L25" i="1"/>
  <c r="M25" i="1" s="1"/>
  <c r="N25" i="1" s="1"/>
  <c r="O25" i="1"/>
  <c r="J26" i="1"/>
  <c r="O26" i="1" s="1"/>
  <c r="K26" i="1"/>
  <c r="L26" i="1"/>
  <c r="M26" i="1" s="1"/>
  <c r="N26" i="1" s="1"/>
  <c r="J27" i="1"/>
  <c r="O27" i="1" s="1"/>
  <c r="K27" i="1"/>
  <c r="L27" i="1"/>
  <c r="M27" i="1" l="1"/>
  <c r="N27" i="1" s="1"/>
  <c r="M23" i="1"/>
  <c r="N23" i="1" s="1"/>
  <c r="O23" i="1"/>
  <c r="K28" i="1"/>
  <c r="L28" i="1"/>
  <c r="M28" i="1" s="1"/>
  <c r="N28" i="1" s="1"/>
  <c r="L21" i="1" l="1"/>
  <c r="K21" i="1"/>
  <c r="J21" i="1"/>
  <c r="M21" i="1" l="1"/>
  <c r="N21" i="1" s="1"/>
  <c r="O21" i="1"/>
  <c r="O28" i="1" s="1"/>
</calcChain>
</file>

<file path=xl/sharedStrings.xml><?xml version="1.0" encoding="utf-8"?>
<sst xmlns="http://schemas.openxmlformats.org/spreadsheetml/2006/main" count="53" uniqueCount="43">
  <si>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</si>
  <si>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</si>
  <si>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</si>
  <si>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</si>
  <si>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</si>
  <si>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</si>
  <si>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</si>
  <si>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</si>
  <si>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</si>
  <si>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</si>
  <si>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</si>
  <si>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</si>
  <si>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</si>
  <si>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</si>
  <si>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</si>
  <si>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</si>
  <si>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</si>
  <si>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</si>
  <si>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</si>
  <si>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</si>
  <si>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</si>
  <si>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</si>
  <si>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</si>
  <si>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</si>
  <si>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</si>
  <si>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</si>
  <si>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</si>
  <si>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</si>
  <si>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шт.</t>
  </si>
  <si>
    <t>№162-22</t>
  </si>
  <si>
    <t>на поставку медицинских холодильников и морозильников путем запроса котировок</t>
  </si>
  <si>
    <t>в электронной форме</t>
  </si>
  <si>
    <t xml:space="preserve">Холодильник 140 литров </t>
  </si>
  <si>
    <t>Холодильник 250 литров</t>
  </si>
  <si>
    <t>Холодильник 400 литров</t>
  </si>
  <si>
    <t>Холодильник 280 литров</t>
  </si>
  <si>
    <t>Холодильник 340 литров</t>
  </si>
  <si>
    <t>Фармацевтический холодильный шкаф 1000 л</t>
  </si>
  <si>
    <t>Морозильник медицинский</t>
  </si>
  <si>
    <t>КП 5117-09/22 от 28.09.2022</t>
  </si>
  <si>
    <t>КП вх.5094-09/22 от 27.09.2022</t>
  </si>
  <si>
    <t>КП вх.5116-09/22 от 28.09.2022</t>
  </si>
  <si>
    <t>Исходя из имеющегося у Заказчика объёма финансового обеспечения для осуществления закупки НМЦД устанавливается в размере 2 440 316 (два миллиона четыреста сорок тысяч триста шестнадцать рублей восемьдесят восемь копеек).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</si>
</sst>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zoomScale="85" zoomScaleNormal="85" zoomScalePageLayoutView="70" workbookViewId="0">
      <selection activeCell="J29" sqref="J29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2" t="s">
        <v>26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2" t="s">
        <v>27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2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2" t="s">
        <v>30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2" t="s">
        <v>31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2"/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2" t="s">
        <v>29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8" t="s">
        <v>16</v>
      </c>
    </row>
    <row r="10" spans="1:15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9" t="s">
        <v>21</v>
      </c>
    </row>
    <row r="11" spans="1:15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9" t="s">
        <v>17</v>
      </c>
    </row>
    <row r="12" spans="1:15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30" t="s">
        <v>20</v>
      </c>
      <c r="M13" s="30"/>
      <c r="N13" s="13"/>
      <c r="O13" s="4" t="s">
        <v>18</v>
      </c>
    </row>
    <row r="14" spans="1:15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5"/>
    </row>
    <row r="15" spans="1:15" ht="18.75" x14ac:dyDescent="0.25">
      <c r="A15" s="13"/>
      <c r="B15" s="30" t="s">
        <v>19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5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5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5" s="6" customFormat="1" ht="54.6" customHeight="1" x14ac:dyDescent="0.25">
      <c r="A18" s="34" t="s">
        <v>14</v>
      </c>
      <c r="B18" s="35"/>
      <c r="C18" s="36"/>
      <c r="D18" s="35"/>
      <c r="E18" s="15" t="s">
        <v>39</v>
      </c>
      <c r="F18" s="15" t="s">
        <v>40</v>
      </c>
      <c r="G18" s="15" t="s">
        <v>41</v>
      </c>
      <c r="H18" s="15"/>
      <c r="I18" s="16"/>
      <c r="J18" s="16"/>
      <c r="K18" s="17"/>
      <c r="L18" s="17"/>
      <c r="M18" s="17"/>
      <c r="N18" s="17"/>
      <c r="O18" s="16"/>
    </row>
    <row r="19" spans="1:15" s="6" customFormat="1" ht="30" customHeight="1" x14ac:dyDescent="0.25">
      <c r="A19" s="27" t="s">
        <v>0</v>
      </c>
      <c r="B19" s="27" t="s">
        <v>1</v>
      </c>
      <c r="C19" s="27" t="s">
        <v>2</v>
      </c>
      <c r="D19" s="27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37" t="s">
        <v>15</v>
      </c>
      <c r="K19" s="27" t="s">
        <v>11</v>
      </c>
      <c r="L19" s="27" t="s">
        <v>12</v>
      </c>
      <c r="M19" s="27" t="s">
        <v>13</v>
      </c>
      <c r="N19" s="27" t="s">
        <v>9</v>
      </c>
      <c r="O19" s="33" t="s">
        <v>10</v>
      </c>
    </row>
    <row r="20" spans="1:15" s="6" customFormat="1" ht="30" x14ac:dyDescent="0.25">
      <c r="A20" s="28"/>
      <c r="B20" s="28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38"/>
      <c r="K20" s="27"/>
      <c r="L20" s="27"/>
      <c r="M20" s="27"/>
      <c r="N20" s="27"/>
      <c r="O20" s="33"/>
    </row>
    <row r="21" spans="1:15" s="6" customFormat="1" x14ac:dyDescent="0.25">
      <c r="A21" s="26">
        <v>1</v>
      </c>
      <c r="B21" s="41" t="s">
        <v>32</v>
      </c>
      <c r="C21" s="39" t="s">
        <v>28</v>
      </c>
      <c r="D21" s="11">
        <v>6</v>
      </c>
      <c r="E21" s="19">
        <v>42210</v>
      </c>
      <c r="F21" s="16">
        <v>43652.32</v>
      </c>
      <c r="G21" s="16">
        <v>41907.449999999997</v>
      </c>
      <c r="H21" s="16"/>
      <c r="I21" s="16"/>
      <c r="J21" s="16">
        <f t="shared" ref="J21:J28" si="0">AVERAGE(E21:I21)</f>
        <v>42589.923333333332</v>
      </c>
      <c r="K21" s="17">
        <f t="shared" ref="K21:K28" si="1">COUNT(E21:I21)</f>
        <v>3</v>
      </c>
      <c r="L21" s="17">
        <f t="shared" ref="L21:L28" si="2">STDEV(E21:I21)</f>
        <v>932.41575149357868</v>
      </c>
      <c r="M21" s="17">
        <f t="shared" ref="M21:M28" si="3">L21/J21*100</f>
        <v>2.1892872269244408</v>
      </c>
      <c r="N21" s="17" t="str">
        <f t="shared" ref="N21:N28" si="4">IF(M21&lt;33,"ОДНОРОДНЫЕ","НЕОДНОРОДНЫЕ")</f>
        <v>ОДНОРОДНЫЕ</v>
      </c>
      <c r="O21" s="16">
        <f t="shared" ref="O21:O25" si="5">D21*J21</f>
        <v>255539.53999999998</v>
      </c>
    </row>
    <row r="22" spans="1:15" s="6" customFormat="1" x14ac:dyDescent="0.25">
      <c r="A22" s="26">
        <v>2</v>
      </c>
      <c r="B22" s="41" t="s">
        <v>33</v>
      </c>
      <c r="C22" s="39" t="s">
        <v>28</v>
      </c>
      <c r="D22" s="11">
        <v>4</v>
      </c>
      <c r="E22" s="19">
        <v>48800</v>
      </c>
      <c r="F22" s="21">
        <v>49460.71</v>
      </c>
      <c r="G22" s="21">
        <v>47000.49</v>
      </c>
      <c r="H22" s="21"/>
      <c r="I22" s="21"/>
      <c r="J22" s="25">
        <f t="shared" ref="J22:J28" si="6">AVERAGE(E22:I22)</f>
        <v>48420.399999999994</v>
      </c>
      <c r="K22" s="24">
        <f t="shared" ref="K22:K27" si="7">COUNT(E22:I22)</f>
        <v>3</v>
      </c>
      <c r="L22" s="24">
        <f t="shared" ref="L22:L27" si="8">STDEV(E22:I22)</f>
        <v>1273.2803038215907</v>
      </c>
      <c r="M22" s="24">
        <f t="shared" ref="M22:M27" si="9">L22/J22*100</f>
        <v>2.6296360703785817</v>
      </c>
      <c r="N22" s="24" t="str">
        <f t="shared" ref="N22:N27" si="10">IF(M22&lt;33,"ОДНОРОДНЫЕ","НЕОДНОРОДНЫЕ")</f>
        <v>ОДНОРОДНЫЕ</v>
      </c>
      <c r="O22" s="25">
        <f t="shared" ref="O22:O27" si="11">D22*J22</f>
        <v>193681.59999999998</v>
      </c>
    </row>
    <row r="23" spans="1:15" s="6" customFormat="1" x14ac:dyDescent="0.25">
      <c r="A23" s="26">
        <v>3</v>
      </c>
      <c r="B23" s="41" t="s">
        <v>34</v>
      </c>
      <c r="C23" s="39" t="s">
        <v>28</v>
      </c>
      <c r="D23" s="11">
        <v>13</v>
      </c>
      <c r="E23" s="19">
        <v>72890</v>
      </c>
      <c r="F23" s="21">
        <v>73478.559999999998</v>
      </c>
      <c r="G23" s="21">
        <v>71941.009999999995</v>
      </c>
      <c r="H23" s="21"/>
      <c r="I23" s="21"/>
      <c r="J23" s="25">
        <f t="shared" si="6"/>
        <v>72769.856666666674</v>
      </c>
      <c r="K23" s="24">
        <f t="shared" si="7"/>
        <v>3</v>
      </c>
      <c r="L23" s="24">
        <f t="shared" si="8"/>
        <v>775.78400088770593</v>
      </c>
      <c r="M23" s="24">
        <f t="shared" si="9"/>
        <v>1.0660787810003554</v>
      </c>
      <c r="N23" s="24" t="str">
        <f t="shared" si="10"/>
        <v>ОДНОРОДНЫЕ</v>
      </c>
      <c r="O23" s="25">
        <f t="shared" si="11"/>
        <v>946008.13666666672</v>
      </c>
    </row>
    <row r="24" spans="1:15" s="6" customFormat="1" x14ac:dyDescent="0.25">
      <c r="A24" s="26">
        <v>4</v>
      </c>
      <c r="B24" s="41" t="s">
        <v>35</v>
      </c>
      <c r="C24" s="39" t="s">
        <v>28</v>
      </c>
      <c r="D24" s="11">
        <v>6</v>
      </c>
      <c r="E24" s="19">
        <v>73240</v>
      </c>
      <c r="F24" s="21">
        <v>75030.009999999995</v>
      </c>
      <c r="G24" s="21">
        <v>72259.88</v>
      </c>
      <c r="H24" s="21"/>
      <c r="I24" s="21"/>
      <c r="J24" s="25">
        <f t="shared" si="6"/>
        <v>73509.963333333333</v>
      </c>
      <c r="K24" s="24">
        <f t="shared" si="7"/>
        <v>3</v>
      </c>
      <c r="L24" s="24">
        <f t="shared" si="8"/>
        <v>1404.6583944978649</v>
      </c>
      <c r="M24" s="24">
        <f t="shared" si="9"/>
        <v>1.9108408313692058</v>
      </c>
      <c r="N24" s="24" t="str">
        <f t="shared" si="10"/>
        <v>ОДНОРОДНЫЕ</v>
      </c>
      <c r="O24" s="25">
        <f t="shared" si="11"/>
        <v>441059.78</v>
      </c>
    </row>
    <row r="25" spans="1:15" s="6" customFormat="1" x14ac:dyDescent="0.25">
      <c r="A25" s="26">
        <v>5</v>
      </c>
      <c r="B25" s="41" t="s">
        <v>36</v>
      </c>
      <c r="C25" s="39" t="s">
        <v>28</v>
      </c>
      <c r="D25" s="22">
        <v>3</v>
      </c>
      <c r="E25" s="16">
        <v>78900</v>
      </c>
      <c r="F25" s="16">
        <v>79500.45</v>
      </c>
      <c r="G25" s="16">
        <v>78322.13</v>
      </c>
      <c r="H25" s="16"/>
      <c r="I25" s="16"/>
      <c r="J25" s="25">
        <f t="shared" si="6"/>
        <v>78907.526666666672</v>
      </c>
      <c r="K25" s="24">
        <f t="shared" si="7"/>
        <v>3</v>
      </c>
      <c r="L25" s="24">
        <f t="shared" si="8"/>
        <v>589.19605704156652</v>
      </c>
      <c r="M25" s="24">
        <f t="shared" si="9"/>
        <v>0.74669183274561279</v>
      </c>
      <c r="N25" s="24" t="str">
        <f t="shared" si="10"/>
        <v>ОДНОРОДНЫЕ</v>
      </c>
      <c r="O25" s="25">
        <f t="shared" si="11"/>
        <v>236722.58000000002</v>
      </c>
    </row>
    <row r="26" spans="1:15" s="6" customFormat="1" ht="24" x14ac:dyDescent="0.25">
      <c r="A26" s="26">
        <v>6</v>
      </c>
      <c r="B26" s="41" t="s">
        <v>37</v>
      </c>
      <c r="C26" s="39" t="s">
        <v>28</v>
      </c>
      <c r="D26" s="22">
        <v>2</v>
      </c>
      <c r="E26" s="25">
        <v>99990</v>
      </c>
      <c r="F26" s="25">
        <v>99890.9</v>
      </c>
      <c r="G26" s="25">
        <v>99900</v>
      </c>
      <c r="H26" s="25"/>
      <c r="I26" s="25"/>
      <c r="J26" s="25">
        <f t="shared" si="6"/>
        <v>99926.966666666674</v>
      </c>
      <c r="K26" s="24">
        <f t="shared" si="7"/>
        <v>3</v>
      </c>
      <c r="L26" s="24">
        <f t="shared" si="8"/>
        <v>54.777763128239762</v>
      </c>
      <c r="M26" s="24">
        <f t="shared" si="9"/>
        <v>5.48177983936666E-2</v>
      </c>
      <c r="N26" s="24" t="str">
        <f t="shared" si="10"/>
        <v>ОДНОРОДНЫЕ</v>
      </c>
      <c r="O26" s="25">
        <f t="shared" si="11"/>
        <v>199853.93333333335</v>
      </c>
    </row>
    <row r="27" spans="1:15" s="6" customFormat="1" x14ac:dyDescent="0.25">
      <c r="A27" s="26">
        <v>7</v>
      </c>
      <c r="B27" s="41" t="s">
        <v>38</v>
      </c>
      <c r="C27" s="39" t="s">
        <v>28</v>
      </c>
      <c r="D27" s="22">
        <v>2</v>
      </c>
      <c r="E27" s="25">
        <v>99900</v>
      </c>
      <c r="F27" s="25">
        <v>99800.9</v>
      </c>
      <c r="G27" s="25">
        <v>98655.71</v>
      </c>
      <c r="H27" s="25"/>
      <c r="I27" s="25"/>
      <c r="J27" s="25">
        <f t="shared" si="6"/>
        <v>99452.203333333324</v>
      </c>
      <c r="K27" s="24">
        <f t="shared" si="7"/>
        <v>3</v>
      </c>
      <c r="L27" s="24">
        <f t="shared" si="8"/>
        <v>691.56086140941079</v>
      </c>
      <c r="M27" s="24">
        <f t="shared" si="9"/>
        <v>0.69537007550401941</v>
      </c>
      <c r="N27" s="24" t="str">
        <f t="shared" si="10"/>
        <v>ОДНОРОДНЫЕ</v>
      </c>
      <c r="O27" s="25">
        <f t="shared" si="11"/>
        <v>198904.40666666665</v>
      </c>
    </row>
    <row r="28" spans="1:15" s="6" customFormat="1" x14ac:dyDescent="0.25">
      <c r="A28" s="23"/>
      <c r="B28" s="40"/>
      <c r="C28" s="23"/>
      <c r="D28" s="20"/>
      <c r="E28" s="16">
        <v>2471950</v>
      </c>
      <c r="F28" s="16">
        <v>2503043.1</v>
      </c>
      <c r="G28" s="16">
        <v>2440316.88</v>
      </c>
      <c r="H28" s="16"/>
      <c r="I28" s="16"/>
      <c r="J28" s="16">
        <f t="shared" si="6"/>
        <v>2471769.9933333332</v>
      </c>
      <c r="K28" s="17">
        <f t="shared" si="1"/>
        <v>3</v>
      </c>
      <c r="L28" s="17">
        <f t="shared" si="2"/>
        <v>31363.497424109766</v>
      </c>
      <c r="M28" s="17">
        <f t="shared" si="3"/>
        <v>1.26886795732212</v>
      </c>
      <c r="N28" s="17" t="str">
        <f t="shared" si="4"/>
        <v>ОДНОРОДНЫЕ</v>
      </c>
      <c r="O28" s="16">
        <f>SUM(O21:O27)</f>
        <v>2471769.976666667</v>
      </c>
    </row>
    <row r="29" spans="1:15" s="7" customFormat="1" x14ac:dyDescent="0.25">
      <c r="A29" s="13"/>
      <c r="B29" s="13"/>
      <c r="C29" s="13"/>
      <c r="D29" s="13"/>
      <c r="E29" s="4"/>
      <c r="F29" s="4"/>
      <c r="G29" s="4"/>
      <c r="H29" s="4"/>
      <c r="I29" s="4"/>
      <c r="J29" s="4"/>
      <c r="K29" s="13"/>
      <c r="L29" s="13"/>
      <c r="M29" s="13"/>
      <c r="N29" s="13"/>
      <c r="O29" s="4"/>
    </row>
    <row r="30" spans="1:15" s="10" customFormat="1" ht="33.6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s="10" customFormat="1" ht="33.6" customHeight="1" x14ac:dyDescent="0.25">
      <c r="A31" s="32" t="s">
        <v>24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s="10" customFormat="1" ht="1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spans="1:17" s="10" customFormat="1" ht="31.9" customHeight="1" x14ac:dyDescent="0.25">
      <c r="A33" s="29" t="s">
        <v>42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4"/>
      <c r="Q33" s="14"/>
    </row>
  </sheetData>
  <mergeCells count="17">
    <mergeCell ref="L13:M13"/>
    <mergeCell ref="B15:N15"/>
    <mergeCell ref="A30:O30"/>
    <mergeCell ref="A31:O31"/>
    <mergeCell ref="A32:O32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  <mergeCell ref="A33:O33"/>
  </mergeCells>
  <conditionalFormatting sqref="N21:N28">
    <cfRule type="containsText" dxfId="11" priority="10" operator="containsText" text="НЕ">
      <formula>NOT(ISERROR(SEARCH("НЕ",N21)))</formula>
    </cfRule>
    <cfRule type="containsText" dxfId="10" priority="11" operator="containsText" text="ОДНОРОДНЫЕ">
      <formula>NOT(ISERROR(SEARCH("ОДНОРОДНЫЕ",N21)))</formula>
    </cfRule>
    <cfRule type="containsText" dxfId="9" priority="12" operator="containsText" text="НЕОДНОРОДНЫЕ">
      <formula>NOT(ISERROR(SEARCH("НЕОДНОРОДНЫЕ",N21)))</formula>
    </cfRule>
  </conditionalFormatting>
  <conditionalFormatting sqref="N21:N28">
    <cfRule type="containsText" dxfId="8" priority="7" operator="containsText" text="НЕОДНОРОДНЫЕ">
      <formula>NOT(ISERROR(SEARCH("НЕОДНОРОДНЫЕ",N21)))</formula>
    </cfRule>
    <cfRule type="containsText" dxfId="7" priority="8" operator="containsText" text="ОДНОРОДНЫЕ">
      <formula>NOT(ISERROR(SEARCH("ОДНОРОДНЫЕ",N21)))</formula>
    </cfRule>
    <cfRule type="containsText" dxfId="6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2022-09-29T07:25:57Z</dcterms:modified>
</cp:coreProperties>
</file>