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G21" i="1" l="1"/>
  <c r="L23" i="1" l="1"/>
  <c r="K23" i="1"/>
  <c r="L22" i="1"/>
  <c r="K22" i="1"/>
  <c r="L20" i="1"/>
  <c r="K20" i="1"/>
  <c r="J23" i="1"/>
  <c r="J22" i="1"/>
  <c r="O22" i="1" s="1"/>
  <c r="J20" i="1"/>
  <c r="L24" i="1"/>
  <c r="J24" i="1"/>
  <c r="O24" i="1" s="1"/>
  <c r="K24" i="1"/>
  <c r="M24" i="1" l="1"/>
  <c r="E21" i="1"/>
  <c r="F21" i="1"/>
  <c r="L21" i="1"/>
  <c r="J21" i="1"/>
  <c r="M23" i="1"/>
  <c r="N23" i="1" s="1"/>
  <c r="M20" i="1"/>
  <c r="N20" i="1" s="1"/>
  <c r="M22" i="1"/>
  <c r="N22" i="1" s="1"/>
  <c r="O23" i="1"/>
  <c r="O20" i="1"/>
  <c r="N24" i="1"/>
  <c r="K21" i="1" l="1"/>
  <c r="M21" i="1"/>
  <c r="N21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<sst xmlns="http://schemas.openxmlformats.org/spreadsheetml/2006/main" count="43" uniqueCount="39">
  <si>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</si>
  <si>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</si>
  <si>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</si>
  <si>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</si>
  <si>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</si>
  <si>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</si>
  <si>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</si>
  <si>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</si>
  <si>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</si>
  <si>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</si>
  <si>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</si>
  <si>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</si>
  <si>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</si>
  <si>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</si>
  <si>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</si>
  <si>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</si>
  <si>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</si>
  <si>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</si>
  <si>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</si>
  <si>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</si>
  <si>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</si>
  <si>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</si>
  <si>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</si>
  <si>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</si>
  <si>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</si>
  <si>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</si>
  <si>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</si>
  <si>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</si>
  <si>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</si>
  <si>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</si>
  <si>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</si>
  <si>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мес</t>
  </si>
  <si>
    <t xml:space="preserve">Оказание услуг по техническому обслуживанию и ремонту мини АТС </t>
  </si>
  <si>
    <t>на оказание услуг по техническому обслуживанию и ремонту мини АТС  путем запроса котировок</t>
  </si>
  <si>
    <t>№ 349-22</t>
  </si>
  <si>
    <t>КП вх.6666-12/22 от 09.12.2022</t>
  </si>
  <si>
    <t>КП вх.6665-12/22 от 09.12.2022</t>
  </si>
  <si>
    <t>КП вх.6664-12/22 от 09.12.2022</t>
  </si>
  <si>
    <t>Исходя из имеющегося у Заказчика объёма финансового обеспечения для осуществления закупки НМЦД устанавливается в размере 226174.80 руб. (двести двадцать шесть тысяч сто семьдесят четыре рубля восемьдесят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</si>
</sst>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C18" sqref="C18:D18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27" t="s">
        <v>27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27" t="s">
        <v>28</v>
      </c>
    </row>
    <row r="3" spans="1:15" x14ac:dyDescent="0.25">
      <c r="A3" s="25"/>
      <c r="B3" s="25"/>
      <c r="C3" s="25"/>
      <c r="D3" s="25"/>
      <c r="K3" s="25"/>
      <c r="L3" s="25"/>
      <c r="M3" s="25"/>
      <c r="N3" s="25"/>
      <c r="O3" s="27" t="s">
        <v>33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27" t="s">
        <v>29</v>
      </c>
    </row>
    <row r="5" spans="1:15" ht="14.45" customHeight="1" x14ac:dyDescent="0.25">
      <c r="A5" s="18"/>
      <c r="B5" s="18"/>
      <c r="C5" s="18"/>
      <c r="D5" s="18"/>
      <c r="K5" s="18"/>
      <c r="L5" s="18"/>
      <c r="M5" s="18"/>
      <c r="N5" s="18"/>
      <c r="O5" s="27" t="s">
        <v>30</v>
      </c>
    </row>
    <row r="6" spans="1:15" ht="14.45" customHeight="1" x14ac:dyDescent="0.25">
      <c r="A6" s="18"/>
      <c r="B6" s="18"/>
      <c r="C6" s="18"/>
      <c r="D6" s="18"/>
      <c r="K6" s="18"/>
      <c r="L6" s="18"/>
      <c r="M6" s="18"/>
      <c r="N6" s="18"/>
      <c r="O6" s="27" t="s">
        <v>34</v>
      </c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0" t="s">
        <v>20</v>
      </c>
      <c r="M12" s="30"/>
      <c r="N12" s="8"/>
      <c r="O12" s="4" t="s">
        <v>18</v>
      </c>
    </row>
    <row r="13" spans="1:15" ht="18" x14ac:dyDescent="0.3">
      <c r="O13" s="5"/>
    </row>
    <row r="14" spans="1:15" ht="18.75" x14ac:dyDescent="0.25">
      <c r="B14" s="31" t="s">
        <v>19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5"/>
    </row>
    <row r="15" spans="1:15" hidden="1" x14ac:dyDescent="0.25"/>
    <row r="17" spans="1:15" s="8" customFormat="1" ht="47.25" customHeight="1" x14ac:dyDescent="0.25">
      <c r="A17" s="34" t="s">
        <v>14</v>
      </c>
      <c r="B17" s="35"/>
      <c r="C17" s="36">
        <f>SUMIF(O20,"&gt;0")</f>
        <v>265849.44</v>
      </c>
      <c r="D17" s="35"/>
      <c r="E17" s="13" t="s">
        <v>35</v>
      </c>
      <c r="F17" s="13" t="s">
        <v>36</v>
      </c>
      <c r="G17" s="13" t="s">
        <v>37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28" t="s">
        <v>0</v>
      </c>
      <c r="B18" s="28" t="s">
        <v>1</v>
      </c>
      <c r="C18" s="28" t="s">
        <v>2</v>
      </c>
      <c r="D18" s="28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7" t="s">
        <v>15</v>
      </c>
      <c r="K18" s="28" t="s">
        <v>11</v>
      </c>
      <c r="L18" s="28" t="s">
        <v>12</v>
      </c>
      <c r="M18" s="28" t="s">
        <v>13</v>
      </c>
      <c r="N18" s="28" t="s">
        <v>9</v>
      </c>
      <c r="O18" s="33" t="s">
        <v>10</v>
      </c>
    </row>
    <row r="19" spans="1:15" s="8" customFormat="1" ht="30" x14ac:dyDescent="0.25">
      <c r="A19" s="28"/>
      <c r="B19" s="28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8"/>
      <c r="K19" s="28"/>
      <c r="L19" s="28"/>
      <c r="M19" s="28"/>
      <c r="N19" s="28"/>
      <c r="O19" s="33"/>
    </row>
    <row r="20" spans="1:15" s="8" customFormat="1" ht="45.75" customHeight="1" x14ac:dyDescent="0.25">
      <c r="A20" s="17">
        <v>1</v>
      </c>
      <c r="B20" s="21" t="s">
        <v>32</v>
      </c>
      <c r="C20" s="21" t="s">
        <v>31</v>
      </c>
      <c r="D20" s="23">
        <v>12</v>
      </c>
      <c r="E20" s="19">
        <v>24557.5</v>
      </c>
      <c r="F20" s="19">
        <v>23056.959999999999</v>
      </c>
      <c r="G20" s="19">
        <v>18847.899999999998</v>
      </c>
      <c r="H20" s="16"/>
      <c r="I20" s="16"/>
      <c r="J20" s="16">
        <f t="shared" ref="J20:J23" si="0">AVERAGE(E20:I20)</f>
        <v>22154.12</v>
      </c>
      <c r="K20" s="17">
        <f t="shared" ref="K20:K23" si="1">COUNT(E20:I20)</f>
        <v>3</v>
      </c>
      <c r="L20" s="17">
        <f t="shared" ref="L20:L23" si="2">STDEV(E20:I20)</f>
        <v>2959.936331950385</v>
      </c>
      <c r="M20" s="17">
        <f t="shared" ref="M20:M23" si="3">L20/J20*100</f>
        <v>13.3606585680243</v>
      </c>
      <c r="N20" s="17" t="str">
        <f t="shared" ref="N20:N23" si="4">IF(M20&lt;33,"ОДНОРОДНЫЕ","НЕОДНОРОДНЫЕ")</f>
        <v>ОДНОРОДНЫЕ</v>
      </c>
      <c r="O20" s="16">
        <f t="shared" ref="O20:O23" si="5">D20*J20</f>
        <v>265849.44</v>
      </c>
    </row>
    <row r="21" spans="1:15" s="8" customFormat="1" ht="30" x14ac:dyDescent="0.25">
      <c r="A21" s="17">
        <v>2</v>
      </c>
      <c r="B21" s="21" t="s">
        <v>25</v>
      </c>
      <c r="C21" s="21"/>
      <c r="D21" s="23"/>
      <c r="E21" s="19">
        <f>D20*E20</f>
        <v>294690</v>
      </c>
      <c r="F21" s="19">
        <f>D20*F20</f>
        <v>276683.52000000002</v>
      </c>
      <c r="G21" s="19">
        <f>D20*G20</f>
        <v>226174.8</v>
      </c>
      <c r="H21" s="16"/>
      <c r="I21" s="16"/>
      <c r="J21" s="16">
        <f t="shared" si="0"/>
        <v>265849.44</v>
      </c>
      <c r="K21" s="17">
        <f t="shared" si="1"/>
        <v>3</v>
      </c>
      <c r="L21" s="17">
        <f t="shared" si="2"/>
        <v>35519.235983404433</v>
      </c>
      <c r="M21" s="17">
        <f t="shared" si="3"/>
        <v>13.360658568024228</v>
      </c>
      <c r="N21" s="17" t="str">
        <f t="shared" si="4"/>
        <v>ОДНОРОДНЫЕ</v>
      </c>
      <c r="O21" s="16"/>
    </row>
    <row r="22" spans="1:15" s="8" customFormat="1" ht="14.45" hidden="1" x14ac:dyDescent="0.3">
      <c r="A22" s="17">
        <v>3</v>
      </c>
      <c r="B22" s="21"/>
      <c r="C22" s="21"/>
      <c r="D22" s="24"/>
      <c r="E22" s="19"/>
      <c r="F22" s="19"/>
      <c r="G22" s="19"/>
      <c r="H22" s="16"/>
      <c r="I22" s="16"/>
      <c r="J22" s="16" t="e">
        <f t="shared" si="0"/>
        <v>#DIV/0!</v>
      </c>
      <c r="K22" s="17">
        <f t="shared" si="1"/>
        <v>0</v>
      </c>
      <c r="L22" s="17" t="e">
        <f t="shared" si="2"/>
        <v>#DIV/0!</v>
      </c>
      <c r="M22" s="17" t="e">
        <f t="shared" si="3"/>
        <v>#DIV/0!</v>
      </c>
      <c r="N22" s="17" t="e">
        <f t="shared" si="4"/>
        <v>#DIV/0!</v>
      </c>
      <c r="O22" s="16" t="e">
        <f t="shared" si="5"/>
        <v>#DIV/0!</v>
      </c>
    </row>
    <row r="23" spans="1:15" s="8" customFormat="1" ht="14.45" hidden="1" x14ac:dyDescent="0.3">
      <c r="A23" s="17">
        <v>4</v>
      </c>
      <c r="B23" s="20"/>
      <c r="C23" s="21"/>
      <c r="D23" s="22"/>
      <c r="E23" s="16"/>
      <c r="F23" s="16"/>
      <c r="G23" s="16"/>
      <c r="H23" s="16"/>
      <c r="I23" s="16"/>
      <c r="J23" s="16" t="e">
        <f t="shared" si="0"/>
        <v>#DIV/0!</v>
      </c>
      <c r="K23" s="17">
        <f t="shared" si="1"/>
        <v>0</v>
      </c>
      <c r="L23" s="17" t="e">
        <f t="shared" si="2"/>
        <v>#DIV/0!</v>
      </c>
      <c r="M23" s="17" t="e">
        <f t="shared" si="3"/>
        <v>#DIV/0!</v>
      </c>
      <c r="N23" s="17" t="e">
        <f t="shared" si="4"/>
        <v>#DIV/0!</v>
      </c>
      <c r="O23" s="16" t="e">
        <f t="shared" si="5"/>
        <v>#DIV/0!</v>
      </c>
    </row>
    <row r="24" spans="1:15" s="8" customFormat="1" ht="14.45" hidden="1" customHeight="1" x14ac:dyDescent="0.3">
      <c r="A24" s="17">
        <v>5</v>
      </c>
      <c r="B24" s="20"/>
      <c r="C24" s="21"/>
      <c r="D24" s="22"/>
      <c r="E24" s="16"/>
      <c r="F24" s="16"/>
      <c r="G24" s="16"/>
      <c r="H24" s="14"/>
      <c r="I24" s="6"/>
      <c r="J24" s="6" t="e">
        <f>AVERAGE(E24:I24)</f>
        <v>#DIV/0!</v>
      </c>
      <c r="K24" s="7">
        <f>COUNT(E24:I24)</f>
        <v>0</v>
      </c>
      <c r="L24" s="7" t="e">
        <f>STDEV(E24:I24)</f>
        <v>#DIV/0!</v>
      </c>
      <c r="M24" s="7" t="e">
        <f>L24/J24*100</f>
        <v>#DIV/0!</v>
      </c>
      <c r="N24" s="7" t="e">
        <f>IF(M24&lt;33,"ОДНОРОДНЫЕ","НЕОДНОРОДНЫЕ")</f>
        <v>#DIV/0!</v>
      </c>
      <c r="O24" s="6" t="e">
        <f>D24*J24</f>
        <v>#DIV/0!</v>
      </c>
    </row>
    <row r="25" spans="1:15" s="10" customFormat="1" ht="14.45" x14ac:dyDescent="0.3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26" customFormat="1" ht="33.6" customHeight="1" x14ac:dyDescent="0.25">
      <c r="A26" s="32" t="s">
        <v>26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1:15" s="26" customFormat="1" ht="35.450000000000003" customHeight="1" x14ac:dyDescent="0.25">
      <c r="A27" s="32" t="s">
        <v>24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1:15" s="26" customForma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1:15" s="26" customFormat="1" ht="30" customHeight="1" x14ac:dyDescent="0.25">
      <c r="A29" s="29" t="s">
        <v>38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</sheetData>
  <mergeCells count="17">
    <mergeCell ref="A18:A19"/>
    <mergeCell ref="B18:B19"/>
    <mergeCell ref="C18:D18"/>
    <mergeCell ref="A29:O29"/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2022-12-28T07:54:03Z</dcterms:modified>
</cp:coreProperties>
</file>