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27" i="1" l="1"/>
  <c r="G27" i="1"/>
  <c r="E27" i="1"/>
  <c r="L26" i="1" l="1"/>
  <c r="K26" i="1"/>
  <c r="J26" i="1"/>
  <c r="O26" i="1" s="1"/>
  <c r="L25" i="1"/>
  <c r="K25" i="1"/>
  <c r="J25" i="1"/>
  <c r="O25" i="1" s="1"/>
  <c r="J24" i="1"/>
  <c r="O24" i="1" s="1"/>
  <c r="K24" i="1"/>
  <c r="L24" i="1"/>
  <c r="L22" i="1"/>
  <c r="K22" i="1"/>
  <c r="J22" i="1"/>
  <c r="O22" i="1" s="1"/>
  <c r="J23" i="1"/>
  <c r="O23" i="1" s="1"/>
  <c r="K23" i="1"/>
  <c r="L23" i="1"/>
  <c r="J21" i="1"/>
  <c r="O21" i="1" s="1"/>
  <c r="L21" i="1"/>
  <c r="K21" i="1"/>
  <c r="L20" i="1"/>
  <c r="K20" i="1"/>
  <c r="J20" i="1"/>
  <c r="L27" i="1"/>
  <c r="J27" i="1"/>
  <c r="K27" i="1"/>
  <c r="M26" i="1" l="1"/>
  <c r="N26" i="1" s="1"/>
  <c r="M25" i="1"/>
  <c r="N25" i="1" s="1"/>
  <c r="M24" i="1"/>
  <c r="N24" i="1" s="1"/>
  <c r="M27" i="1"/>
  <c r="N27" i="1" s="1"/>
  <c r="M23" i="1"/>
  <c r="N23" i="1" s="1"/>
  <c r="M22" i="1"/>
  <c r="N22" i="1" s="1"/>
  <c r="M20" i="1"/>
  <c r="N20" i="1" s="1"/>
  <c r="O20" i="1"/>
  <c r="M21" i="1"/>
  <c r="N21" i="1" s="1"/>
  <c r="O27" i="1" l="1"/>
  <c r="C17" i="1"/>
</calcChain>
</file>

<file path=xl/sharedStrings.xml><?xml version="1.0" encoding="utf-8"?>
<sst xmlns="http://schemas.openxmlformats.org/spreadsheetml/2006/main" count="54" uniqueCount="44">
  <si>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</si>
  <si>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</si>
  <si>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</si>
  <si>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</si>
  <si>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</si>
  <si>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</si>
  <si>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</si>
  <si>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</si>
  <si>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</si>
  <si>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</si>
  <si>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</si>
  <si>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</si>
  <si>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</si>
  <si>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</si>
  <si>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</si>
  <si>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</si>
  <si>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</si>
  <si>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</si>
  <si>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</si>
  <si>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</si>
  <si>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</si>
  <si>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</si>
  <si>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</si>
  <si>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</si>
  <si>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</si>
  <si>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</si>
  <si>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</si>
  <si>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</si>
  <si>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</si>
  <si>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путем запроса котировок в электронной форме</t>
  </si>
  <si>
    <t>№ 344-22</t>
  </si>
  <si>
    <t>Бесконтактная мойка кузова легкового автомобиля</t>
  </si>
  <si>
    <t>Шт.</t>
  </si>
  <si>
    <t>Бесконтактная мойка кузова микроавтобуса</t>
  </si>
  <si>
    <t>Мойка кузова (облив с пеной и коврики) легкового автомобиля</t>
  </si>
  <si>
    <t>Мойка кузова (облив с пеной и коврики) микроавтобуса</t>
  </si>
  <si>
    <t>Мойка кузова (бесконтактная) и салона легкового автомобиля</t>
  </si>
  <si>
    <t>Мойка кузова (бесконтактная) и салона микроавтобуса</t>
  </si>
  <si>
    <t>Мойка двигателя автомобиля</t>
  </si>
  <si>
    <t>КП вх.6986-12/22 от 21.12.2022</t>
  </si>
  <si>
    <t>КП вх.6983-12/22 от 21.12.2022</t>
  </si>
  <si>
    <t>КП вх.6980-12/22 от 21.12.2022</t>
  </si>
  <si>
    <t>Исходя из имеющегося у Заказчика объёма финансового обеспечения для осуществления закупки НМЦД устанавливается в размере  137035 руб. (сто тридцать семь тысяч тридцать пять рублей 00 копеек)</t>
  </si>
  <si>
    <t>на оказание услуг по мойке автотранспортных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</si>
</sst>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A27" sqref="A27"/>
    </sheetView>
  </sheetViews>
  <sheetFormatPr defaultRowHeight="15" x14ac:dyDescent="0.25"/>
  <cols>
    <col min="1" max="1" width="9.140625" style="2"/>
    <col min="2" max="2" width="39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8.28515625" style="2" customWidth="1"/>
    <col min="15" max="15" width="13.28515625" style="3" customWidth="1"/>
    <col min="16" max="16384" width="9.140625" style="1"/>
  </cols>
  <sheetData>
    <row r="1" spans="1:15" x14ac:dyDescent="0.25">
      <c r="O1" s="27" t="s">
        <v>27</v>
      </c>
    </row>
    <row r="2" spans="1:15" ht="14.45" customHeight="1" x14ac:dyDescent="0.25">
      <c r="A2" s="15"/>
      <c r="B2" s="15"/>
      <c r="C2" s="15"/>
      <c r="D2" s="15"/>
      <c r="K2" s="15"/>
      <c r="L2" s="15"/>
      <c r="M2" s="15"/>
      <c r="N2" s="15"/>
      <c r="O2" s="27" t="s">
        <v>28</v>
      </c>
    </row>
    <row r="3" spans="1:15" x14ac:dyDescent="0.25">
      <c r="A3" s="23"/>
      <c r="B3" s="23"/>
      <c r="C3" s="23"/>
      <c r="D3" s="23"/>
      <c r="K3" s="23"/>
      <c r="L3" s="23"/>
      <c r="M3" s="23"/>
      <c r="N3" s="23"/>
      <c r="O3" s="27" t="s">
        <v>43</v>
      </c>
    </row>
    <row r="4" spans="1:15" ht="14.45" customHeight="1" x14ac:dyDescent="0.25">
      <c r="A4" s="15"/>
      <c r="B4" s="15"/>
      <c r="C4" s="15"/>
      <c r="D4" s="15"/>
      <c r="K4" s="15"/>
      <c r="L4" s="15"/>
      <c r="M4" s="15"/>
      <c r="N4" s="15"/>
      <c r="O4" s="27" t="s">
        <v>29</v>
      </c>
    </row>
    <row r="5" spans="1:15" ht="14.45" customHeight="1" x14ac:dyDescent="0.2">
      <c r="A5" s="15"/>
      <c r="B5" s="15"/>
      <c r="C5" s="15"/>
      <c r="D5" s="15"/>
      <c r="K5" s="15"/>
      <c r="L5" s="15"/>
      <c r="M5" s="15"/>
      <c r="N5" s="15"/>
      <c r="O5" s="28" t="s">
        <v>30</v>
      </c>
    </row>
    <row r="6" spans="1:15" x14ac:dyDescent="0.25">
      <c r="A6" s="15"/>
      <c r="B6" s="15"/>
      <c r="C6" s="15"/>
      <c r="D6" s="15"/>
      <c r="K6" s="15"/>
      <c r="L6" s="15"/>
      <c r="M6" s="15"/>
      <c r="N6" s="15"/>
    </row>
    <row r="7" spans="1:15" hidden="1" x14ac:dyDescent="0.25">
      <c r="A7" s="15"/>
      <c r="B7" s="15"/>
      <c r="C7" s="15"/>
      <c r="D7" s="15"/>
      <c r="K7" s="15"/>
      <c r="L7" s="15"/>
      <c r="M7" s="15"/>
      <c r="N7" s="15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8" t="s">
        <v>20</v>
      </c>
      <c r="M12" s="38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9" t="s">
        <v>19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5"/>
    </row>
    <row r="15" spans="1:15" hidden="1" x14ac:dyDescent="0.25"/>
    <row r="17" spans="1:15" s="8" customFormat="1" ht="47.25" customHeight="1" x14ac:dyDescent="0.25">
      <c r="A17" s="42" t="s">
        <v>14</v>
      </c>
      <c r="B17" s="43"/>
      <c r="C17" s="44">
        <f>SUMIF(O20:O26,"&gt;0")</f>
        <v>139608.33333333331</v>
      </c>
      <c r="D17" s="43"/>
      <c r="E17" s="14" t="s">
        <v>39</v>
      </c>
      <c r="F17" s="14" t="s">
        <v>40</v>
      </c>
      <c r="G17" s="14" t="s">
        <v>41</v>
      </c>
      <c r="H17" s="14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35" t="s">
        <v>0</v>
      </c>
      <c r="B18" s="35" t="s">
        <v>1</v>
      </c>
      <c r="C18" s="35" t="s">
        <v>2</v>
      </c>
      <c r="D18" s="35"/>
      <c r="E18" s="24" t="s">
        <v>5</v>
      </c>
      <c r="F18" s="24" t="s">
        <v>7</v>
      </c>
      <c r="G18" s="24" t="s">
        <v>8</v>
      </c>
      <c r="H18" s="24" t="s">
        <v>22</v>
      </c>
      <c r="I18" s="24" t="s">
        <v>23</v>
      </c>
      <c r="J18" s="45" t="s">
        <v>15</v>
      </c>
      <c r="K18" s="35" t="s">
        <v>11</v>
      </c>
      <c r="L18" s="35" t="s">
        <v>12</v>
      </c>
      <c r="M18" s="35" t="s">
        <v>13</v>
      </c>
      <c r="N18" s="35" t="s">
        <v>9</v>
      </c>
      <c r="O18" s="41" t="s">
        <v>10</v>
      </c>
    </row>
    <row r="19" spans="1:15" s="8" customFormat="1" ht="30" x14ac:dyDescent="0.25">
      <c r="A19" s="35"/>
      <c r="B19" s="36"/>
      <c r="C19" s="29" t="s">
        <v>3</v>
      </c>
      <c r="D19" s="26" t="s">
        <v>4</v>
      </c>
      <c r="E19" s="24" t="s">
        <v>6</v>
      </c>
      <c r="F19" s="24" t="s">
        <v>6</v>
      </c>
      <c r="G19" s="24" t="s">
        <v>6</v>
      </c>
      <c r="H19" s="24" t="s">
        <v>6</v>
      </c>
      <c r="I19" s="24" t="s">
        <v>6</v>
      </c>
      <c r="J19" s="46"/>
      <c r="K19" s="35"/>
      <c r="L19" s="35"/>
      <c r="M19" s="35"/>
      <c r="N19" s="35"/>
      <c r="O19" s="41"/>
    </row>
    <row r="20" spans="1:15" s="8" customFormat="1" ht="25.5" x14ac:dyDescent="0.25">
      <c r="A20" s="25">
        <v>1</v>
      </c>
      <c r="B20" s="31" t="s">
        <v>31</v>
      </c>
      <c r="C20" s="34" t="s">
        <v>32</v>
      </c>
      <c r="D20" s="32">
        <v>130</v>
      </c>
      <c r="E20" s="24">
        <v>102</v>
      </c>
      <c r="F20" s="24">
        <v>109</v>
      </c>
      <c r="G20" s="24">
        <v>110</v>
      </c>
      <c r="H20" s="24"/>
      <c r="I20" s="24"/>
      <c r="J20" s="24">
        <f t="shared" ref="J20:J22" si="0">AVERAGE(E20:I20)</f>
        <v>107</v>
      </c>
      <c r="K20" s="26">
        <f t="shared" ref="K20:K22" si="1">COUNT(E20:I20)</f>
        <v>3</v>
      </c>
      <c r="L20" s="18">
        <f t="shared" ref="L20:L22" si="2">STDEV(E20:I20)</f>
        <v>4.358898943540674</v>
      </c>
      <c r="M20" s="18">
        <f t="shared" ref="M20:M22" si="3">L20/J20*100</f>
        <v>4.0737373304118449</v>
      </c>
      <c r="N20" s="18" t="str">
        <f t="shared" ref="N20:N22" si="4">IF(M20&lt;33,"ОДНОРОДНЫЕ","НЕОДНОРОДНЫЕ")</f>
        <v>ОДНОРОДНЫЕ</v>
      </c>
      <c r="O20" s="17">
        <f t="shared" ref="O20:O22" si="5">D20*J20</f>
        <v>13910</v>
      </c>
    </row>
    <row r="21" spans="1:15" s="8" customFormat="1" x14ac:dyDescent="0.25">
      <c r="A21" s="25">
        <v>2</v>
      </c>
      <c r="B21" s="31" t="s">
        <v>33</v>
      </c>
      <c r="C21" s="34" t="s">
        <v>32</v>
      </c>
      <c r="D21" s="32">
        <v>85</v>
      </c>
      <c r="E21" s="24">
        <v>200</v>
      </c>
      <c r="F21" s="24">
        <v>206</v>
      </c>
      <c r="G21" s="24">
        <v>215</v>
      </c>
      <c r="H21" s="24"/>
      <c r="I21" s="24"/>
      <c r="J21" s="24">
        <f t="shared" si="0"/>
        <v>207</v>
      </c>
      <c r="K21" s="26">
        <f t="shared" si="1"/>
        <v>3</v>
      </c>
      <c r="L21" s="18">
        <f t="shared" si="2"/>
        <v>7.5498344352707498</v>
      </c>
      <c r="M21" s="18">
        <f t="shared" si="3"/>
        <v>3.6472630122080916</v>
      </c>
      <c r="N21" s="18" t="str">
        <f t="shared" si="4"/>
        <v>ОДНОРОДНЫЕ</v>
      </c>
      <c r="O21" s="17">
        <f t="shared" si="5"/>
        <v>17595</v>
      </c>
    </row>
    <row r="22" spans="1:15" s="8" customFormat="1" ht="25.5" x14ac:dyDescent="0.25">
      <c r="A22" s="25">
        <v>3</v>
      </c>
      <c r="B22" s="31" t="s">
        <v>34</v>
      </c>
      <c r="C22" s="34" t="s">
        <v>32</v>
      </c>
      <c r="D22" s="32">
        <v>245</v>
      </c>
      <c r="E22" s="24">
        <v>286</v>
      </c>
      <c r="F22" s="24">
        <v>289</v>
      </c>
      <c r="G22" s="24">
        <v>290</v>
      </c>
      <c r="H22" s="24"/>
      <c r="I22" s="24"/>
      <c r="J22" s="24">
        <f t="shared" si="0"/>
        <v>288.33333333333331</v>
      </c>
      <c r="K22" s="26">
        <f t="shared" si="1"/>
        <v>3</v>
      </c>
      <c r="L22" s="18">
        <f t="shared" si="2"/>
        <v>2.0816659994661326</v>
      </c>
      <c r="M22" s="18">
        <f t="shared" si="3"/>
        <v>0.72196508652004598</v>
      </c>
      <c r="N22" s="18" t="str">
        <f t="shared" si="4"/>
        <v>ОДНОРОДНЫЕ</v>
      </c>
      <c r="O22" s="17">
        <f t="shared" si="5"/>
        <v>70641.666666666657</v>
      </c>
    </row>
    <row r="23" spans="1:15" s="8" customFormat="1" ht="25.5" x14ac:dyDescent="0.25">
      <c r="A23" s="25">
        <v>4</v>
      </c>
      <c r="B23" s="31" t="s">
        <v>35</v>
      </c>
      <c r="C23" s="34" t="s">
        <v>32</v>
      </c>
      <c r="D23" s="32">
        <v>85</v>
      </c>
      <c r="E23" s="24">
        <v>250</v>
      </c>
      <c r="F23" s="24">
        <v>256</v>
      </c>
      <c r="G23" s="24">
        <v>255</v>
      </c>
      <c r="H23" s="24"/>
      <c r="I23" s="24"/>
      <c r="J23" s="24">
        <f>AVERAGE(E23:I23)</f>
        <v>253.66666666666666</v>
      </c>
      <c r="K23" s="26">
        <f>COUNT(E23:I23)</f>
        <v>3</v>
      </c>
      <c r="L23" s="18">
        <f>STDEV(E23:I23)</f>
        <v>3.2145502536643185</v>
      </c>
      <c r="M23" s="18">
        <f>L23/J23*100</f>
        <v>1.2672340027586013</v>
      </c>
      <c r="N23" s="18" t="str">
        <f>IF(M23&lt;33,"ОДНОРОДНЫЕ","НЕОДНОРОДНЫЕ")</f>
        <v>ОДНОРОДНЫЕ</v>
      </c>
      <c r="O23" s="17">
        <f>D23*J23</f>
        <v>21561.666666666664</v>
      </c>
    </row>
    <row r="24" spans="1:15" s="8" customFormat="1" ht="25.5" x14ac:dyDescent="0.25">
      <c r="A24" s="25">
        <v>5</v>
      </c>
      <c r="B24" s="31" t="s">
        <v>36</v>
      </c>
      <c r="C24" s="34" t="s">
        <v>32</v>
      </c>
      <c r="D24" s="32">
        <v>55</v>
      </c>
      <c r="E24" s="24">
        <v>89</v>
      </c>
      <c r="F24" s="24">
        <v>94</v>
      </c>
      <c r="G24" s="24">
        <v>93</v>
      </c>
      <c r="H24" s="24"/>
      <c r="I24" s="24"/>
      <c r="J24" s="24">
        <f>AVERAGE(E24:I24)</f>
        <v>92</v>
      </c>
      <c r="K24" s="26">
        <f>COUNT(E24:I24)</f>
        <v>3</v>
      </c>
      <c r="L24" s="18">
        <f>STDEV(E24:I24)</f>
        <v>2.6457513110645907</v>
      </c>
      <c r="M24" s="18">
        <f>L24/J24*100</f>
        <v>2.8758166424615115</v>
      </c>
      <c r="N24" s="18" t="str">
        <f>IF(M24&lt;33,"ОДНОРОДНЫЕ","НЕОДНОРОДНЫЕ")</f>
        <v>ОДНОРОДНЫЕ</v>
      </c>
      <c r="O24" s="17">
        <f>D24*J24</f>
        <v>5060</v>
      </c>
    </row>
    <row r="25" spans="1:15" s="8" customFormat="1" ht="25.5" x14ac:dyDescent="0.25">
      <c r="A25" s="25">
        <v>6</v>
      </c>
      <c r="B25" s="31" t="s">
        <v>37</v>
      </c>
      <c r="C25" s="34" t="s">
        <v>32</v>
      </c>
      <c r="D25" s="32">
        <v>60</v>
      </c>
      <c r="E25" s="24">
        <v>101</v>
      </c>
      <c r="F25" s="24">
        <v>106</v>
      </c>
      <c r="G25" s="24">
        <v>105</v>
      </c>
      <c r="H25" s="24"/>
      <c r="I25" s="24"/>
      <c r="J25" s="24">
        <f t="shared" ref="J25:J26" si="6">AVERAGE(E25:I25)</f>
        <v>104</v>
      </c>
      <c r="K25" s="26">
        <f t="shared" ref="K25:K26" si="7">COUNT(E25:I25)</f>
        <v>3</v>
      </c>
      <c r="L25" s="20">
        <f t="shared" ref="L25:L26" si="8">STDEV(E25:I25)</f>
        <v>2.6457513110645907</v>
      </c>
      <c r="M25" s="20">
        <f t="shared" ref="M25:M26" si="9">L25/J25*100</f>
        <v>2.543991645254414</v>
      </c>
      <c r="N25" s="20" t="str">
        <f t="shared" ref="N25:N26" si="10">IF(M25&lt;33,"ОДНОРОДНЫЕ","НЕОДНОРОДНЫЕ")</f>
        <v>ОДНОРОДНЫЕ</v>
      </c>
      <c r="O25" s="21">
        <f t="shared" ref="O25:O26" si="11">D25*J25</f>
        <v>6240</v>
      </c>
    </row>
    <row r="26" spans="1:15" s="8" customFormat="1" x14ac:dyDescent="0.25">
      <c r="A26" s="25">
        <v>7</v>
      </c>
      <c r="B26" s="31" t="s">
        <v>38</v>
      </c>
      <c r="C26" s="34" t="s">
        <v>32</v>
      </c>
      <c r="D26" s="32">
        <v>30</v>
      </c>
      <c r="E26" s="24">
        <v>150</v>
      </c>
      <c r="F26" s="24">
        <v>155</v>
      </c>
      <c r="G26" s="24">
        <v>155</v>
      </c>
      <c r="H26" s="24"/>
      <c r="I26" s="24"/>
      <c r="J26" s="24">
        <f t="shared" si="6"/>
        <v>153.33333333333334</v>
      </c>
      <c r="K26" s="26">
        <f t="shared" si="7"/>
        <v>3</v>
      </c>
      <c r="L26" s="20">
        <f t="shared" si="8"/>
        <v>2.8867513459481291</v>
      </c>
      <c r="M26" s="20">
        <f t="shared" si="9"/>
        <v>1.882663921270519</v>
      </c>
      <c r="N26" s="20" t="str">
        <f t="shared" si="10"/>
        <v>ОДНОРОДНЫЕ</v>
      </c>
      <c r="O26" s="21">
        <f t="shared" si="11"/>
        <v>4600</v>
      </c>
    </row>
    <row r="27" spans="1:15" s="8" customFormat="1" ht="14.45" customHeight="1" x14ac:dyDescent="0.25">
      <c r="A27" s="26"/>
      <c r="B27" s="30" t="s">
        <v>25</v>
      </c>
      <c r="C27" s="33"/>
      <c r="D27" s="16"/>
      <c r="E27" s="24">
        <f>SUMPRODUCT(D$20:D$26,E20:E26)</f>
        <v>137035</v>
      </c>
      <c r="F27" s="24">
        <f>SUMPRODUCT(D$20:D$26,F20:F26)</f>
        <v>140425</v>
      </c>
      <c r="G27" s="24">
        <f>SUMPRODUCT(D$20:D$26,G20:G26)</f>
        <v>141365</v>
      </c>
      <c r="H27" s="24"/>
      <c r="I27" s="24"/>
      <c r="J27" s="24">
        <f>AVERAGE(E27:I27)</f>
        <v>139608.33333333334</v>
      </c>
      <c r="K27" s="26">
        <f>COUNT(E27:I27)</f>
        <v>3</v>
      </c>
      <c r="L27" s="7">
        <f>STDEV(E27:I27)</f>
        <v>2277.5937595043883</v>
      </c>
      <c r="M27" s="7">
        <f>L27/J27*100</f>
        <v>1.6314167679849971</v>
      </c>
      <c r="N27" s="7" t="str">
        <f>IF(M27&lt;33,"ОДНОРОДНЫЕ","НЕОДНОРОДНЫЕ")</f>
        <v>ОДНОРОДНЫЕ</v>
      </c>
      <c r="O27" s="6">
        <f>SUM(O20:O26)</f>
        <v>139608.33333333331</v>
      </c>
    </row>
    <row r="28" spans="1:15" s="10" customFormat="1" x14ac:dyDescent="0.25">
      <c r="A28" s="19"/>
      <c r="B28" s="8"/>
      <c r="C28" s="8"/>
      <c r="D28" s="8"/>
      <c r="E28" s="9"/>
      <c r="F28" s="9"/>
      <c r="G28" s="9"/>
      <c r="H28" s="9"/>
      <c r="I28" s="9"/>
      <c r="J28" s="9"/>
      <c r="K28" s="8"/>
      <c r="L28" s="8"/>
      <c r="M28" s="8"/>
      <c r="N28" s="8"/>
      <c r="O28" s="9"/>
    </row>
    <row r="29" spans="1:15" s="22" customFormat="1" ht="33.6" customHeight="1" x14ac:dyDescent="0.25">
      <c r="A29" s="40" t="s">
        <v>26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s="22" customFormat="1" ht="33.6" customHeight="1" x14ac:dyDescent="0.25">
      <c r="A30" s="40" t="s">
        <v>24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s="22" customFormat="1" ht="15" customHeight="1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s="22" customFormat="1" ht="31.9" customHeight="1" x14ac:dyDescent="0.25">
      <c r="A32" s="37" t="s">
        <v>42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</sheetData>
  <mergeCells count="17">
    <mergeCell ref="N18:N19"/>
    <mergeCell ref="A18:A19"/>
    <mergeCell ref="B18:B19"/>
    <mergeCell ref="C18:D18"/>
    <mergeCell ref="A32:O32"/>
    <mergeCell ref="L12:M12"/>
    <mergeCell ref="B14:N14"/>
    <mergeCell ref="A29:O29"/>
    <mergeCell ref="A30:O30"/>
    <mergeCell ref="A31:O31"/>
    <mergeCell ref="O18:O19"/>
    <mergeCell ref="A17:B17"/>
    <mergeCell ref="C17:D17"/>
    <mergeCell ref="J18:J19"/>
    <mergeCell ref="K18:K19"/>
    <mergeCell ref="L18:L19"/>
    <mergeCell ref="M18:M19"/>
  </mergeCells>
  <conditionalFormatting sqref="N20:N27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7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2022-12-27T05:44:37Z</dcterms:modified>
</cp:coreProperties>
</file>