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940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36" i="1" l="1"/>
  <c r="G36" i="1"/>
  <c r="E36" i="1"/>
  <c r="L35" i="1" l="1"/>
  <c r="K35" i="1"/>
  <c r="J35" i="1"/>
  <c r="O35" i="1" s="1"/>
  <c r="L34" i="1"/>
  <c r="K34" i="1"/>
  <c r="J34" i="1"/>
  <c r="O34" i="1" s="1"/>
  <c r="L33" i="1"/>
  <c r="K33" i="1"/>
  <c r="J33" i="1"/>
  <c r="O33" i="1" s="1"/>
  <c r="L32" i="1"/>
  <c r="K32" i="1"/>
  <c r="J32" i="1"/>
  <c r="O32" i="1" s="1"/>
  <c r="L31" i="1"/>
  <c r="K31" i="1"/>
  <c r="J31" i="1"/>
  <c r="O31" i="1" s="1"/>
  <c r="L30" i="1"/>
  <c r="K30" i="1"/>
  <c r="J30" i="1"/>
  <c r="O30" i="1" s="1"/>
  <c r="L29" i="1"/>
  <c r="K29" i="1"/>
  <c r="J29" i="1"/>
  <c r="O29" i="1" s="1"/>
  <c r="L28" i="1"/>
  <c r="K28" i="1"/>
  <c r="J28" i="1"/>
  <c r="O28" i="1" s="1"/>
  <c r="L27" i="1"/>
  <c r="K27" i="1"/>
  <c r="J27" i="1"/>
  <c r="O27" i="1" s="1"/>
  <c r="L26" i="1"/>
  <c r="K26" i="1"/>
  <c r="J26" i="1"/>
  <c r="O26" i="1" s="1"/>
  <c r="L25" i="1"/>
  <c r="K25" i="1"/>
  <c r="J25" i="1"/>
  <c r="O25" i="1" s="1"/>
  <c r="J24" i="1"/>
  <c r="O24" i="1" s="1"/>
  <c r="K24" i="1"/>
  <c r="L24" i="1"/>
  <c r="L22" i="1"/>
  <c r="K22" i="1"/>
  <c r="J22" i="1"/>
  <c r="O22" i="1" s="1"/>
  <c r="J23" i="1"/>
  <c r="O23" i="1" s="1"/>
  <c r="K23" i="1"/>
  <c r="L23" i="1"/>
  <c r="J21" i="1"/>
  <c r="O21" i="1" s="1"/>
  <c r="L21" i="1"/>
  <c r="K21" i="1"/>
  <c r="L20" i="1"/>
  <c r="K20" i="1"/>
  <c r="J20" i="1"/>
  <c r="L36" i="1"/>
  <c r="J36" i="1"/>
  <c r="K36" i="1"/>
  <c r="M26" i="1" l="1"/>
  <c r="N26" i="1" s="1"/>
  <c r="M30" i="1"/>
  <c r="N30" i="1" s="1"/>
  <c r="M34" i="1"/>
  <c r="N34" i="1" s="1"/>
  <c r="M35" i="1"/>
  <c r="N35" i="1" s="1"/>
  <c r="M31" i="1"/>
  <c r="N31" i="1" s="1"/>
  <c r="M27" i="1"/>
  <c r="N27" i="1" s="1"/>
  <c r="M33" i="1"/>
  <c r="N33" i="1" s="1"/>
  <c r="M25" i="1"/>
  <c r="N25" i="1" s="1"/>
  <c r="M29" i="1"/>
  <c r="N29" i="1" s="1"/>
  <c r="M28" i="1"/>
  <c r="N28" i="1" s="1"/>
  <c r="M32" i="1"/>
  <c r="N32" i="1" s="1"/>
  <c r="M24" i="1"/>
  <c r="N24" i="1" s="1"/>
  <c r="M36" i="1"/>
  <c r="N36" i="1" s="1"/>
  <c r="M23" i="1"/>
  <c r="N23" i="1" s="1"/>
  <c r="M22" i="1"/>
  <c r="N22" i="1" s="1"/>
  <c r="M20" i="1"/>
  <c r="N20" i="1" s="1"/>
  <c r="O20" i="1"/>
  <c r="M21" i="1"/>
  <c r="N21" i="1" s="1"/>
  <c r="O36" i="1" l="1"/>
  <c r="C17" i="1"/>
</calcChain>
</file>

<file path=xl/sharedStrings.xml><?xml version="1.0" encoding="utf-8"?>
<sst xmlns="http://schemas.openxmlformats.org/spreadsheetml/2006/main" count="72" uniqueCount="53">
  <si>
    <t>№ п/п</t>
  </si>
  <si>
    <t>Наименование товара, работ, услуг</t>
  </si>
  <si>
    <t>Объем</t>
  </si>
  <si>
    <t>Ед.изм.</t>
  </si>
  <si>
    <t>Кол-во</t>
  </si>
  <si>
    <t>Источник №1</t>
  </si>
  <si>
    <t>Цена за ед.изм.</t>
  </si>
  <si>
    <t>Источник №2</t>
  </si>
  <si>
    <t>Источник №3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</si>
  <si>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</si>
  <si>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</si>
  <si>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</si>
  <si>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</si>
  <si>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</si>
  <si>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</si>
  <si>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</si>
  <si>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</si>
  <si>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</si>
  <si>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</si>
  <si>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</si>
  <si>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</si>
  <si>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</si>
  <si>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>Источник №4</t>
  </si>
  <si>
    <t>Источник №5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</si>
  <si>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</si>
  <si>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ИТОГО: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</si>
  <si>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</si>
  <si>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усл.ед</t>
  </si>
  <si>
    <t>Приложение № 4</t>
  </si>
  <si>
    <t>к Извещению о проведении закупки</t>
  </si>
  <si>
    <t>путем запроса котировок в электронной форме</t>
  </si>
  <si>
    <t>Шиномонтаж R-13</t>
  </si>
  <si>
    <t>Шиномонтаж R-14</t>
  </si>
  <si>
    <t>Шиномонтаж R-15</t>
  </si>
  <si>
    <t>Шиномонтаж R-16</t>
  </si>
  <si>
    <t>Балансировка R-13</t>
  </si>
  <si>
    <t>Балансировка R-14</t>
  </si>
  <si>
    <t>Балансировка R-15</t>
  </si>
  <si>
    <t>Балансировка R-16</t>
  </si>
  <si>
    <t>Монтаж, демонтаж колеса R-13</t>
  </si>
  <si>
    <t>Монтаж, демонтаж колеса R-14</t>
  </si>
  <si>
    <t>Монтаж, демонтаж колеса R-15</t>
  </si>
  <si>
    <t>Монтаж, демонтаж колеса R-16</t>
  </si>
  <si>
    <t>Ремонт бескамерного колеса жгутом R-13</t>
  </si>
  <si>
    <t>Ремонт бескамерного колеса жгутом R-14</t>
  </si>
  <si>
    <t>Ремонт бескамерного колеса жгутом R-15</t>
  </si>
  <si>
    <t>Ремонт бескамерного колеса жгутом R-16</t>
  </si>
  <si>
    <t>КП вх.6979-12/22 от 21.12.2022</t>
  </si>
  <si>
    <t>КП вх.6982-12/22 от 21.12.2022</t>
  </si>
  <si>
    <t>КП вх.6985-12/22 от 21.12.2022</t>
  </si>
  <si>
    <t>Исходя из имеющегося у Заказчика объёма финансового обеспечения для осуществления закупки НМЦД устанавливается в размере  93345 руб. (Девяносто три тысячи триста сорок пять рублей 00 копеек)</t>
  </si>
  <si>
    <t xml:space="preserve">на оказание шиномонтажных услуг </t>
  </si>
  <si>
    <t>№ 343-22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</si>
</sst>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indent="15"/>
    </xf>
    <xf numFmtId="0" fontId="3" fillId="0" borderId="0" xfId="0" applyFont="1" applyAlignment="1">
      <alignment horizontal="right"/>
    </xf>
    <xf numFmtId="164" fontId="0" fillId="0" borderId="1" xfId="0" applyNumberForma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164" fontId="0" fillId="0" borderId="4" xfId="0" applyNumberFormat="1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abSelected="1" topLeftCell="A20" zoomScale="85" zoomScaleNormal="85" zoomScalePageLayoutView="70" workbookViewId="0">
      <selection activeCell="Q9" sqref="Q9"/>
    </sheetView>
  </sheetViews>
  <sheetFormatPr defaultRowHeight="15" x14ac:dyDescent="0.25"/>
  <cols>
    <col min="1" max="1" width="9.140625" style="2"/>
    <col min="2" max="2" width="39.28515625" style="2" customWidth="1"/>
    <col min="3" max="4" width="9.140625" style="2"/>
    <col min="5" max="5" width="14.85546875" style="3" customWidth="1"/>
    <col min="6" max="7" width="14.7109375" style="3" customWidth="1"/>
    <col min="8" max="8" width="14.7109375" style="3" hidden="1" customWidth="1"/>
    <col min="9" max="9" width="14.42578125" style="3" hidden="1" customWidth="1"/>
    <col min="10" max="10" width="13.7109375" style="3" customWidth="1"/>
    <col min="11" max="11" width="9.42578125" style="2" customWidth="1"/>
    <col min="12" max="12" width="12.5703125" style="2" customWidth="1"/>
    <col min="13" max="13" width="10.28515625" style="2" customWidth="1"/>
    <col min="14" max="14" width="18.28515625" style="2" customWidth="1"/>
    <col min="15" max="15" width="13.28515625" style="3" customWidth="1"/>
    <col min="16" max="16384" width="9.140625" style="1"/>
  </cols>
  <sheetData>
    <row r="1" spans="1:15" x14ac:dyDescent="0.25">
      <c r="O1" s="28" t="s">
        <v>28</v>
      </c>
    </row>
    <row r="2" spans="1:15" ht="14.45" customHeight="1" x14ac:dyDescent="0.25">
      <c r="A2" s="15"/>
      <c r="B2" s="15"/>
      <c r="C2" s="15"/>
      <c r="D2" s="15"/>
      <c r="K2" s="15"/>
      <c r="L2" s="15"/>
      <c r="M2" s="15"/>
      <c r="N2" s="15"/>
      <c r="O2" s="28" t="s">
        <v>29</v>
      </c>
    </row>
    <row r="3" spans="1:15" x14ac:dyDescent="0.25">
      <c r="A3" s="24"/>
      <c r="B3" s="24"/>
      <c r="C3" s="24"/>
      <c r="D3" s="24"/>
      <c r="K3" s="24"/>
      <c r="L3" s="24"/>
      <c r="M3" s="24"/>
      <c r="N3" s="24"/>
      <c r="O3" s="28" t="s">
        <v>51</v>
      </c>
    </row>
    <row r="4" spans="1:15" ht="14.45" customHeight="1" x14ac:dyDescent="0.25">
      <c r="A4" s="15"/>
      <c r="B4" s="15"/>
      <c r="C4" s="15"/>
      <c r="D4" s="15"/>
      <c r="K4" s="15"/>
      <c r="L4" s="15"/>
      <c r="M4" s="15"/>
      <c r="N4" s="15"/>
      <c r="O4" s="28" t="s">
        <v>30</v>
      </c>
    </row>
    <row r="5" spans="1:15" ht="14.45" customHeight="1" x14ac:dyDescent="0.2">
      <c r="A5" s="15"/>
      <c r="B5" s="15"/>
      <c r="C5" s="15"/>
      <c r="D5" s="15"/>
      <c r="K5" s="15"/>
      <c r="L5" s="15"/>
      <c r="M5" s="15"/>
      <c r="N5" s="15"/>
      <c r="O5" s="29" t="s">
        <v>52</v>
      </c>
    </row>
    <row r="6" spans="1:15" x14ac:dyDescent="0.25">
      <c r="A6" s="15"/>
      <c r="B6" s="15"/>
      <c r="C6" s="15"/>
      <c r="D6" s="15"/>
      <c r="K6" s="15"/>
      <c r="L6" s="15"/>
      <c r="M6" s="15"/>
      <c r="N6" s="15"/>
    </row>
    <row r="7" spans="1:15" hidden="1" x14ac:dyDescent="0.25">
      <c r="A7" s="15"/>
      <c r="B7" s="15"/>
      <c r="C7" s="15"/>
      <c r="D7" s="15"/>
      <c r="K7" s="15"/>
      <c r="L7" s="15"/>
      <c r="M7" s="15"/>
      <c r="N7" s="15"/>
    </row>
    <row r="8" spans="1:15" s="10" customFormat="1" x14ac:dyDescent="0.25">
      <c r="A8" s="8"/>
      <c r="B8" s="8"/>
      <c r="C8" s="8"/>
      <c r="D8" s="8"/>
      <c r="E8" s="9"/>
      <c r="F8" s="9"/>
      <c r="G8" s="9"/>
      <c r="H8" s="9"/>
      <c r="I8" s="9"/>
      <c r="J8" s="9"/>
      <c r="K8" s="8"/>
      <c r="L8" s="8"/>
      <c r="M8" s="8"/>
      <c r="N8" s="8"/>
      <c r="O8" s="11" t="s">
        <v>16</v>
      </c>
    </row>
    <row r="9" spans="1:15" s="10" customFormat="1" x14ac:dyDescent="0.25">
      <c r="A9" s="8"/>
      <c r="B9" s="8"/>
      <c r="C9" s="8"/>
      <c r="D9" s="8"/>
      <c r="E9" s="9"/>
      <c r="F9" s="9"/>
      <c r="G9" s="9"/>
      <c r="H9" s="9"/>
      <c r="I9" s="9"/>
      <c r="J9" s="9"/>
      <c r="K9" s="8"/>
      <c r="L9" s="8"/>
      <c r="M9" s="8"/>
      <c r="N9" s="8"/>
      <c r="O9" s="12" t="s">
        <v>21</v>
      </c>
    </row>
    <row r="10" spans="1:15" s="10" customFormat="1" x14ac:dyDescent="0.25">
      <c r="A10" s="8"/>
      <c r="B10" s="8"/>
      <c r="C10" s="8"/>
      <c r="D10" s="8"/>
      <c r="E10" s="9"/>
      <c r="F10" s="9"/>
      <c r="G10" s="9"/>
      <c r="H10" s="9"/>
      <c r="I10" s="9"/>
      <c r="J10" s="9"/>
      <c r="K10" s="8"/>
      <c r="L10" s="8"/>
      <c r="M10" s="8"/>
      <c r="N10" s="8"/>
      <c r="O10" s="12" t="s">
        <v>17</v>
      </c>
    </row>
    <row r="11" spans="1:15" s="10" customFormat="1" ht="14.45" x14ac:dyDescent="0.3">
      <c r="A11" s="8"/>
      <c r="B11" s="8"/>
      <c r="C11" s="8"/>
      <c r="D11" s="8"/>
      <c r="E11" s="9"/>
      <c r="F11" s="9"/>
      <c r="G11" s="9"/>
      <c r="H11" s="9"/>
      <c r="I11" s="9"/>
      <c r="J11" s="9"/>
      <c r="K11" s="8"/>
      <c r="L11" s="8"/>
      <c r="M11" s="8"/>
      <c r="N11" s="8"/>
      <c r="O11" s="9"/>
    </row>
    <row r="12" spans="1:15" s="10" customFormat="1" ht="28.9" customHeight="1" x14ac:dyDescent="0.25">
      <c r="A12" s="8"/>
      <c r="B12" s="8"/>
      <c r="C12" s="8"/>
      <c r="D12" s="8"/>
      <c r="E12" s="9"/>
      <c r="F12" s="9"/>
      <c r="G12" s="9"/>
      <c r="H12" s="9"/>
      <c r="I12" s="9"/>
      <c r="J12" s="9"/>
      <c r="K12" s="8"/>
      <c r="L12" s="31" t="s">
        <v>20</v>
      </c>
      <c r="M12" s="31"/>
      <c r="N12" s="8"/>
      <c r="O12" s="4" t="s">
        <v>18</v>
      </c>
    </row>
    <row r="13" spans="1:15" ht="18" x14ac:dyDescent="0.3">
      <c r="O13" s="5"/>
    </row>
    <row r="14" spans="1:15" ht="18.75" x14ac:dyDescent="0.25">
      <c r="B14" s="32" t="s">
        <v>19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5"/>
    </row>
    <row r="15" spans="1:15" hidden="1" x14ac:dyDescent="0.25"/>
    <row r="17" spans="1:15" s="8" customFormat="1" ht="47.25" customHeight="1" x14ac:dyDescent="0.25">
      <c r="A17" s="35" t="s">
        <v>14</v>
      </c>
      <c r="B17" s="36"/>
      <c r="C17" s="37">
        <f>SUMIF(O20:O35,"&gt;0")</f>
        <v>95444.999999999985</v>
      </c>
      <c r="D17" s="36"/>
      <c r="E17" s="14" t="s">
        <v>47</v>
      </c>
      <c r="F17" s="14" t="s">
        <v>48</v>
      </c>
      <c r="G17" s="14" t="s">
        <v>49</v>
      </c>
      <c r="H17" s="14"/>
      <c r="I17" s="13"/>
      <c r="J17" s="6"/>
      <c r="K17" s="7"/>
      <c r="L17" s="7"/>
      <c r="M17" s="7"/>
      <c r="N17" s="7"/>
      <c r="O17" s="6"/>
    </row>
    <row r="18" spans="1:15" s="8" customFormat="1" ht="30" customHeight="1" x14ac:dyDescent="0.25">
      <c r="A18" s="40" t="s">
        <v>0</v>
      </c>
      <c r="B18" s="40" t="s">
        <v>1</v>
      </c>
      <c r="C18" s="40" t="s">
        <v>2</v>
      </c>
      <c r="D18" s="40"/>
      <c r="E18" s="25" t="s">
        <v>5</v>
      </c>
      <c r="F18" s="25" t="s">
        <v>7</v>
      </c>
      <c r="G18" s="25" t="s">
        <v>8</v>
      </c>
      <c r="H18" s="25" t="s">
        <v>22</v>
      </c>
      <c r="I18" s="25" t="s">
        <v>23</v>
      </c>
      <c r="J18" s="38" t="s">
        <v>15</v>
      </c>
      <c r="K18" s="40" t="s">
        <v>11</v>
      </c>
      <c r="L18" s="40" t="s">
        <v>12</v>
      </c>
      <c r="M18" s="40" t="s">
        <v>13</v>
      </c>
      <c r="N18" s="40" t="s">
        <v>9</v>
      </c>
      <c r="O18" s="34" t="s">
        <v>10</v>
      </c>
    </row>
    <row r="19" spans="1:15" s="8" customFormat="1" ht="30" x14ac:dyDescent="0.25">
      <c r="A19" s="40"/>
      <c r="B19" s="42"/>
      <c r="C19" s="27" t="s">
        <v>3</v>
      </c>
      <c r="D19" s="27" t="s">
        <v>4</v>
      </c>
      <c r="E19" s="25" t="s">
        <v>6</v>
      </c>
      <c r="F19" s="25" t="s">
        <v>6</v>
      </c>
      <c r="G19" s="25" t="s">
        <v>6</v>
      </c>
      <c r="H19" s="25" t="s">
        <v>6</v>
      </c>
      <c r="I19" s="25" t="s">
        <v>6</v>
      </c>
      <c r="J19" s="39"/>
      <c r="K19" s="40"/>
      <c r="L19" s="40"/>
      <c r="M19" s="40"/>
      <c r="N19" s="40"/>
      <c r="O19" s="34"/>
    </row>
    <row r="20" spans="1:15" s="8" customFormat="1" x14ac:dyDescent="0.25">
      <c r="A20" s="26">
        <v>1</v>
      </c>
      <c r="B20" s="44" t="s">
        <v>31</v>
      </c>
      <c r="C20" s="41" t="s">
        <v>27</v>
      </c>
      <c r="D20" s="17">
        <v>65</v>
      </c>
      <c r="E20" s="25">
        <v>52</v>
      </c>
      <c r="F20" s="25">
        <v>51</v>
      </c>
      <c r="G20" s="25">
        <v>49</v>
      </c>
      <c r="H20" s="25"/>
      <c r="I20" s="25"/>
      <c r="J20" s="25">
        <f t="shared" ref="J20:J22" si="0">AVERAGE(E20:I20)</f>
        <v>50.666666666666664</v>
      </c>
      <c r="K20" s="27">
        <f t="shared" ref="K20:K22" si="1">COUNT(E20:I20)</f>
        <v>3</v>
      </c>
      <c r="L20" s="19">
        <f t="shared" ref="L20:L22" si="2">STDEV(E20:I20)</f>
        <v>1.5275252316519465</v>
      </c>
      <c r="M20" s="19">
        <f t="shared" ref="M20:M22" si="3">L20/J20*100</f>
        <v>3.0148524308920002</v>
      </c>
      <c r="N20" s="19" t="str">
        <f t="shared" ref="N20:N22" si="4">IF(M20&lt;33,"ОДНОРОДНЫЕ","НЕОДНОРОДНЫЕ")</f>
        <v>ОДНОРОДНЫЕ</v>
      </c>
      <c r="O20" s="18">
        <f t="shared" ref="O20:O22" si="5">D20*J20</f>
        <v>3293.333333333333</v>
      </c>
    </row>
    <row r="21" spans="1:15" s="8" customFormat="1" x14ac:dyDescent="0.25">
      <c r="A21" s="26">
        <v>2</v>
      </c>
      <c r="B21" s="44" t="s">
        <v>32</v>
      </c>
      <c r="C21" s="41" t="s">
        <v>27</v>
      </c>
      <c r="D21" s="17">
        <v>65</v>
      </c>
      <c r="E21" s="25">
        <v>52</v>
      </c>
      <c r="F21" s="25">
        <v>51</v>
      </c>
      <c r="G21" s="25">
        <v>79</v>
      </c>
      <c r="H21" s="25"/>
      <c r="I21" s="25"/>
      <c r="J21" s="25">
        <f t="shared" si="0"/>
        <v>60.666666666666664</v>
      </c>
      <c r="K21" s="27">
        <f t="shared" si="1"/>
        <v>3</v>
      </c>
      <c r="L21" s="19">
        <f t="shared" si="2"/>
        <v>15.885003409925131</v>
      </c>
      <c r="M21" s="19">
        <f t="shared" si="3"/>
        <v>26.184071554821646</v>
      </c>
      <c r="N21" s="19" t="str">
        <f t="shared" si="4"/>
        <v>ОДНОРОДНЫЕ</v>
      </c>
      <c r="O21" s="18">
        <f t="shared" si="5"/>
        <v>3943.333333333333</v>
      </c>
    </row>
    <row r="22" spans="1:15" s="8" customFormat="1" x14ac:dyDescent="0.25">
      <c r="A22" s="26">
        <v>3</v>
      </c>
      <c r="B22" s="44" t="s">
        <v>33</v>
      </c>
      <c r="C22" s="41" t="s">
        <v>27</v>
      </c>
      <c r="D22" s="17">
        <v>75</v>
      </c>
      <c r="E22" s="25">
        <v>153</v>
      </c>
      <c r="F22" s="25">
        <v>154</v>
      </c>
      <c r="G22" s="25">
        <v>119</v>
      </c>
      <c r="H22" s="25"/>
      <c r="I22" s="25"/>
      <c r="J22" s="25">
        <f t="shared" si="0"/>
        <v>142</v>
      </c>
      <c r="K22" s="27">
        <f t="shared" si="1"/>
        <v>3</v>
      </c>
      <c r="L22" s="19">
        <f t="shared" si="2"/>
        <v>19.924858845171276</v>
      </c>
      <c r="M22" s="19">
        <f t="shared" si="3"/>
        <v>14.03159073603611</v>
      </c>
      <c r="N22" s="19" t="str">
        <f t="shared" si="4"/>
        <v>ОДНОРОДНЫЕ</v>
      </c>
      <c r="O22" s="18">
        <f t="shared" si="5"/>
        <v>10650</v>
      </c>
    </row>
    <row r="23" spans="1:15" s="8" customFormat="1" x14ac:dyDescent="0.25">
      <c r="A23" s="26">
        <v>4</v>
      </c>
      <c r="B23" s="44" t="s">
        <v>34</v>
      </c>
      <c r="C23" s="41" t="s">
        <v>27</v>
      </c>
      <c r="D23" s="17">
        <v>85</v>
      </c>
      <c r="E23" s="25">
        <v>143</v>
      </c>
      <c r="F23" s="25">
        <v>144</v>
      </c>
      <c r="G23" s="25">
        <v>140</v>
      </c>
      <c r="H23" s="25"/>
      <c r="I23" s="25"/>
      <c r="J23" s="25">
        <f>AVERAGE(E23:I23)</f>
        <v>142.33333333333334</v>
      </c>
      <c r="K23" s="27">
        <f>COUNT(E23:I23)</f>
        <v>3</v>
      </c>
      <c r="L23" s="19">
        <f>STDEV(E23:I23)</f>
        <v>2.0816659994661331</v>
      </c>
      <c r="M23" s="19">
        <f>L23/J23*100</f>
        <v>1.4625288052455265</v>
      </c>
      <c r="N23" s="19" t="str">
        <f>IF(M23&lt;33,"ОДНОРОДНЫЕ","НЕОДНОРОДНЫЕ")</f>
        <v>ОДНОРОДНЫЕ</v>
      </c>
      <c r="O23" s="18">
        <f>D23*J23</f>
        <v>12098.333333333334</v>
      </c>
    </row>
    <row r="24" spans="1:15" s="8" customFormat="1" x14ac:dyDescent="0.25">
      <c r="A24" s="26">
        <v>5</v>
      </c>
      <c r="B24" s="44" t="s">
        <v>35</v>
      </c>
      <c r="C24" s="41" t="s">
        <v>27</v>
      </c>
      <c r="D24" s="17">
        <v>65</v>
      </c>
      <c r="E24" s="25">
        <v>52</v>
      </c>
      <c r="F24" s="25">
        <v>53</v>
      </c>
      <c r="G24" s="25">
        <v>49</v>
      </c>
      <c r="H24" s="25"/>
      <c r="I24" s="25"/>
      <c r="J24" s="25">
        <f>AVERAGE(E24:I24)</f>
        <v>51.333333333333336</v>
      </c>
      <c r="K24" s="27">
        <f>COUNT(E24:I24)</f>
        <v>3</v>
      </c>
      <c r="L24" s="19">
        <f>STDEV(E24:I24)</f>
        <v>2.0816659994661326</v>
      </c>
      <c r="M24" s="19">
        <f>L24/J24*100</f>
        <v>4.0551935054535049</v>
      </c>
      <c r="N24" s="19" t="str">
        <f>IF(M24&lt;33,"ОДНОРОДНЫЕ","НЕОДНОРОДНЫЕ")</f>
        <v>ОДНОРОДНЫЕ</v>
      </c>
      <c r="O24" s="18">
        <f>D24*J24</f>
        <v>3336.666666666667</v>
      </c>
    </row>
    <row r="25" spans="1:15" s="8" customFormat="1" x14ac:dyDescent="0.25">
      <c r="A25" s="26">
        <v>6</v>
      </c>
      <c r="B25" s="44" t="s">
        <v>36</v>
      </c>
      <c r="C25" s="41" t="s">
        <v>27</v>
      </c>
      <c r="D25" s="17">
        <v>65</v>
      </c>
      <c r="E25" s="25">
        <v>82</v>
      </c>
      <c r="F25" s="25">
        <v>83</v>
      </c>
      <c r="G25" s="25">
        <v>79</v>
      </c>
      <c r="H25" s="25"/>
      <c r="I25" s="25"/>
      <c r="J25" s="25">
        <f t="shared" ref="J25:J27" si="6">AVERAGE(E25:I25)</f>
        <v>81.333333333333329</v>
      </c>
      <c r="K25" s="27">
        <f t="shared" ref="K25:K27" si="7">COUNT(E25:I25)</f>
        <v>3</v>
      </c>
      <c r="L25" s="21">
        <f t="shared" ref="L25:L27" si="8">STDEV(E25:I25)</f>
        <v>2.0816659994661331</v>
      </c>
      <c r="M25" s="21">
        <f t="shared" ref="M25:M27" si="9">L25/J25*100</f>
        <v>2.559425409179672</v>
      </c>
      <c r="N25" s="21" t="str">
        <f t="shared" ref="N25:N27" si="10">IF(M25&lt;33,"ОДНОРОДНЫЕ","НЕОДНОРОДНЫЕ")</f>
        <v>ОДНОРОДНЫЕ</v>
      </c>
      <c r="O25" s="22">
        <f t="shared" ref="O25:O27" si="11">D25*J25</f>
        <v>5286.6666666666661</v>
      </c>
    </row>
    <row r="26" spans="1:15" s="8" customFormat="1" x14ac:dyDescent="0.25">
      <c r="A26" s="26">
        <v>7</v>
      </c>
      <c r="B26" s="44" t="s">
        <v>37</v>
      </c>
      <c r="C26" s="41" t="s">
        <v>27</v>
      </c>
      <c r="D26" s="17">
        <v>75</v>
      </c>
      <c r="E26" s="25">
        <v>121</v>
      </c>
      <c r="F26" s="25">
        <v>122</v>
      </c>
      <c r="G26" s="25">
        <v>119</v>
      </c>
      <c r="H26" s="25"/>
      <c r="I26" s="25"/>
      <c r="J26" s="25">
        <f t="shared" si="6"/>
        <v>120.66666666666667</v>
      </c>
      <c r="K26" s="27">
        <f t="shared" si="7"/>
        <v>3</v>
      </c>
      <c r="L26" s="21">
        <f t="shared" si="8"/>
        <v>1.5275252316519468</v>
      </c>
      <c r="M26" s="21">
        <f t="shared" si="9"/>
        <v>1.265904888109348</v>
      </c>
      <c r="N26" s="21" t="str">
        <f t="shared" si="10"/>
        <v>ОДНОРОДНЫЕ</v>
      </c>
      <c r="O26" s="22">
        <f t="shared" si="11"/>
        <v>9050</v>
      </c>
    </row>
    <row r="27" spans="1:15" s="8" customFormat="1" x14ac:dyDescent="0.25">
      <c r="A27" s="26">
        <v>8</v>
      </c>
      <c r="B27" s="44" t="s">
        <v>38</v>
      </c>
      <c r="C27" s="41" t="s">
        <v>27</v>
      </c>
      <c r="D27" s="17">
        <v>85</v>
      </c>
      <c r="E27" s="25">
        <v>143</v>
      </c>
      <c r="F27" s="25">
        <v>144</v>
      </c>
      <c r="G27" s="25">
        <v>140</v>
      </c>
      <c r="H27" s="25"/>
      <c r="I27" s="25"/>
      <c r="J27" s="25">
        <f t="shared" si="6"/>
        <v>142.33333333333334</v>
      </c>
      <c r="K27" s="27">
        <f t="shared" si="7"/>
        <v>3</v>
      </c>
      <c r="L27" s="21">
        <f t="shared" si="8"/>
        <v>2.0816659994661331</v>
      </c>
      <c r="M27" s="21">
        <f t="shared" si="9"/>
        <v>1.4625288052455265</v>
      </c>
      <c r="N27" s="21" t="str">
        <f t="shared" si="10"/>
        <v>ОДНОРОДНЫЕ</v>
      </c>
      <c r="O27" s="22">
        <f t="shared" si="11"/>
        <v>12098.333333333334</v>
      </c>
    </row>
    <row r="28" spans="1:15" s="8" customFormat="1" x14ac:dyDescent="0.25">
      <c r="A28" s="26">
        <v>9</v>
      </c>
      <c r="B28" s="44" t="s">
        <v>39</v>
      </c>
      <c r="C28" s="41" t="s">
        <v>27</v>
      </c>
      <c r="D28" s="17">
        <v>65</v>
      </c>
      <c r="E28" s="25">
        <v>52</v>
      </c>
      <c r="F28" s="25">
        <v>53</v>
      </c>
      <c r="G28" s="25">
        <v>49</v>
      </c>
      <c r="H28" s="25"/>
      <c r="I28" s="25"/>
      <c r="J28" s="25">
        <f>AVERAGE(E28:I28)</f>
        <v>51.333333333333336</v>
      </c>
      <c r="K28" s="27">
        <f>COUNT(E28:I28)</f>
        <v>3</v>
      </c>
      <c r="L28" s="21">
        <f>STDEV(E28:I28)</f>
        <v>2.0816659994661326</v>
      </c>
      <c r="M28" s="21">
        <f>L28/J28*100</f>
        <v>4.0551935054535049</v>
      </c>
      <c r="N28" s="21" t="str">
        <f>IF(M28&lt;33,"ОДНОРОДНЫЕ","НЕОДНОРОДНЫЕ")</f>
        <v>ОДНОРОДНЫЕ</v>
      </c>
      <c r="O28" s="22">
        <f>D28*J28</f>
        <v>3336.666666666667</v>
      </c>
    </row>
    <row r="29" spans="1:15" s="8" customFormat="1" x14ac:dyDescent="0.25">
      <c r="A29" s="26">
        <v>10</v>
      </c>
      <c r="B29" s="44" t="s">
        <v>40</v>
      </c>
      <c r="C29" s="41" t="s">
        <v>27</v>
      </c>
      <c r="D29" s="17">
        <v>65</v>
      </c>
      <c r="E29" s="25">
        <v>72</v>
      </c>
      <c r="F29" s="25">
        <v>73</v>
      </c>
      <c r="G29" s="25">
        <v>79</v>
      </c>
      <c r="H29" s="25"/>
      <c r="I29" s="25"/>
      <c r="J29" s="25">
        <f t="shared" ref="J29" si="12">AVERAGE(E29:I29)</f>
        <v>74.666666666666671</v>
      </c>
      <c r="K29" s="27">
        <f t="shared" ref="K29" si="13">COUNT(E29:I29)</f>
        <v>3</v>
      </c>
      <c r="L29" s="21">
        <f t="shared" ref="L29" si="14">STDEV(E29:I29)</f>
        <v>3.7859388972001824</v>
      </c>
      <c r="M29" s="21">
        <f t="shared" ref="M29" si="15">L29/J29*100</f>
        <v>5.0704538801788157</v>
      </c>
      <c r="N29" s="21" t="str">
        <f t="shared" ref="N29" si="16">IF(M29&lt;33,"ОДНОРОДНЫЕ","НЕОДНОРОДНЫЕ")</f>
        <v>ОДНОРОДНЫЕ</v>
      </c>
      <c r="O29" s="22">
        <f t="shared" ref="O29" si="17">D29*J29</f>
        <v>4853.3333333333339</v>
      </c>
    </row>
    <row r="30" spans="1:15" s="8" customFormat="1" x14ac:dyDescent="0.25">
      <c r="A30" s="26">
        <v>11</v>
      </c>
      <c r="B30" s="44" t="s">
        <v>41</v>
      </c>
      <c r="C30" s="41" t="s">
        <v>27</v>
      </c>
      <c r="D30" s="17">
        <v>75</v>
      </c>
      <c r="E30" s="25">
        <v>121</v>
      </c>
      <c r="F30" s="25">
        <v>122</v>
      </c>
      <c r="G30" s="25">
        <v>119</v>
      </c>
      <c r="H30" s="25"/>
      <c r="I30" s="25"/>
      <c r="J30" s="25">
        <f>AVERAGE(E30:I30)</f>
        <v>120.66666666666667</v>
      </c>
      <c r="K30" s="27">
        <f>COUNT(E30:I30)</f>
        <v>3</v>
      </c>
      <c r="L30" s="21">
        <f>STDEV(E30:I30)</f>
        <v>1.5275252316519468</v>
      </c>
      <c r="M30" s="21">
        <f>L30/J30*100</f>
        <v>1.265904888109348</v>
      </c>
      <c r="N30" s="21" t="str">
        <f>IF(M30&lt;33,"ОДНОРОДНЫЕ","НЕОДНОРОДНЫЕ")</f>
        <v>ОДНОРОДНЫЕ</v>
      </c>
      <c r="O30" s="22">
        <f>D30*J30</f>
        <v>9050</v>
      </c>
    </row>
    <row r="31" spans="1:15" s="8" customFormat="1" x14ac:dyDescent="0.25">
      <c r="A31" s="26">
        <v>12</v>
      </c>
      <c r="B31" s="44" t="s">
        <v>42</v>
      </c>
      <c r="C31" s="41" t="s">
        <v>27</v>
      </c>
      <c r="D31" s="17">
        <v>85</v>
      </c>
      <c r="E31" s="25">
        <v>142</v>
      </c>
      <c r="F31" s="25">
        <v>143</v>
      </c>
      <c r="G31" s="25">
        <v>139</v>
      </c>
      <c r="H31" s="25"/>
      <c r="I31" s="25"/>
      <c r="J31" s="25">
        <f t="shared" ref="J31" si="18">AVERAGE(E31:I31)</f>
        <v>141.33333333333334</v>
      </c>
      <c r="K31" s="27">
        <f t="shared" ref="K31" si="19">COUNT(E31:I31)</f>
        <v>3</v>
      </c>
      <c r="L31" s="21">
        <f t="shared" ref="L31" si="20">STDEV(E31:I31)</f>
        <v>2.0816659994661331</v>
      </c>
      <c r="M31" s="21">
        <f t="shared" ref="M31" si="21">L31/J31*100</f>
        <v>1.4728768864147166</v>
      </c>
      <c r="N31" s="21" t="str">
        <f t="shared" ref="N31" si="22">IF(M31&lt;33,"ОДНОРОДНЫЕ","НЕОДНОРОДНЫЕ")</f>
        <v>ОДНОРОДНЫЕ</v>
      </c>
      <c r="O31" s="22">
        <f t="shared" ref="O31" si="23">D31*J31</f>
        <v>12013.333333333334</v>
      </c>
    </row>
    <row r="32" spans="1:15" s="8" customFormat="1" x14ac:dyDescent="0.25">
      <c r="A32" s="26">
        <v>13</v>
      </c>
      <c r="B32" s="44" t="s">
        <v>43</v>
      </c>
      <c r="C32" s="41" t="s">
        <v>27</v>
      </c>
      <c r="D32" s="17">
        <v>55</v>
      </c>
      <c r="E32" s="25">
        <v>20</v>
      </c>
      <c r="F32" s="25">
        <v>21</v>
      </c>
      <c r="G32" s="25">
        <v>18</v>
      </c>
      <c r="H32" s="25"/>
      <c r="I32" s="25"/>
      <c r="J32" s="25">
        <f>AVERAGE(E32:I32)</f>
        <v>19.666666666666668</v>
      </c>
      <c r="K32" s="27">
        <f>COUNT(E32:I32)</f>
        <v>3</v>
      </c>
      <c r="L32" s="21">
        <f>STDEV(E32:I32)</f>
        <v>1.5275252316519465</v>
      </c>
      <c r="M32" s="21">
        <f>L32/J32*100</f>
        <v>7.7670774490776928</v>
      </c>
      <c r="N32" s="21" t="str">
        <f>IF(M32&lt;33,"ОДНОРОДНЫЕ","НЕОДНОРОДНЫЕ")</f>
        <v>ОДНОРОДНЫЕ</v>
      </c>
      <c r="O32" s="22">
        <f>D32*J32</f>
        <v>1081.6666666666667</v>
      </c>
    </row>
    <row r="33" spans="1:15" s="8" customFormat="1" x14ac:dyDescent="0.25">
      <c r="A33" s="26">
        <v>14</v>
      </c>
      <c r="B33" s="44" t="s">
        <v>44</v>
      </c>
      <c r="C33" s="41" t="s">
        <v>27</v>
      </c>
      <c r="D33" s="17">
        <v>55</v>
      </c>
      <c r="E33" s="25">
        <v>25</v>
      </c>
      <c r="F33" s="25">
        <v>26</v>
      </c>
      <c r="G33" s="25">
        <v>23</v>
      </c>
      <c r="H33" s="25"/>
      <c r="I33" s="25"/>
      <c r="J33" s="25">
        <f t="shared" ref="J33" si="24">AVERAGE(E33:I33)</f>
        <v>24.666666666666668</v>
      </c>
      <c r="K33" s="27">
        <f t="shared" ref="K33" si="25">COUNT(E33:I33)</f>
        <v>3</v>
      </c>
      <c r="L33" s="21">
        <f t="shared" ref="L33" si="26">STDEV(E33:I33)</f>
        <v>1.5275252316519465</v>
      </c>
      <c r="M33" s="21">
        <f t="shared" ref="M33" si="27">L33/J33*100</f>
        <v>6.1926698580484318</v>
      </c>
      <c r="N33" s="21" t="str">
        <f t="shared" ref="N33" si="28">IF(M33&lt;33,"ОДНОРОДНЫЕ","НЕОДНОРОДНЫЕ")</f>
        <v>ОДНОРОДНЫЕ</v>
      </c>
      <c r="O33" s="22">
        <f t="shared" ref="O33" si="29">D33*J33</f>
        <v>1356.6666666666667</v>
      </c>
    </row>
    <row r="34" spans="1:15" s="8" customFormat="1" x14ac:dyDescent="0.25">
      <c r="A34" s="26">
        <v>15</v>
      </c>
      <c r="B34" s="44" t="s">
        <v>45</v>
      </c>
      <c r="C34" s="41" t="s">
        <v>27</v>
      </c>
      <c r="D34" s="17">
        <v>55</v>
      </c>
      <c r="E34" s="25">
        <v>32</v>
      </c>
      <c r="F34" s="25">
        <v>33</v>
      </c>
      <c r="G34" s="25">
        <v>29</v>
      </c>
      <c r="H34" s="25"/>
      <c r="I34" s="25"/>
      <c r="J34" s="25">
        <f>AVERAGE(E34:I34)</f>
        <v>31.333333333333332</v>
      </c>
      <c r="K34" s="27">
        <f>COUNT(E34:I34)</f>
        <v>3</v>
      </c>
      <c r="L34" s="21">
        <f>STDEV(E34:I34)</f>
        <v>2.0816659994661331</v>
      </c>
      <c r="M34" s="21">
        <f>L34/J34*100</f>
        <v>6.6436148919131908</v>
      </c>
      <c r="N34" s="21" t="str">
        <f>IF(M34&lt;33,"ОДНОРОДНЫЕ","НЕОДНОРОДНЫЕ")</f>
        <v>ОДНОРОДНЫЕ</v>
      </c>
      <c r="O34" s="22">
        <f>D34*J34</f>
        <v>1723.3333333333333</v>
      </c>
    </row>
    <row r="35" spans="1:15" s="8" customFormat="1" x14ac:dyDescent="0.25">
      <c r="A35" s="26">
        <v>16</v>
      </c>
      <c r="B35" s="44" t="s">
        <v>46</v>
      </c>
      <c r="C35" s="41" t="s">
        <v>27</v>
      </c>
      <c r="D35" s="17">
        <v>55</v>
      </c>
      <c r="E35" s="25">
        <v>42</v>
      </c>
      <c r="F35" s="25">
        <v>43</v>
      </c>
      <c r="G35" s="25">
        <v>39</v>
      </c>
      <c r="H35" s="25"/>
      <c r="I35" s="25"/>
      <c r="J35" s="25">
        <f t="shared" ref="J35" si="30">AVERAGE(E35:I35)</f>
        <v>41.333333333333336</v>
      </c>
      <c r="K35" s="27">
        <f t="shared" ref="K35" si="31">COUNT(E35:I35)</f>
        <v>3</v>
      </c>
      <c r="L35" s="21">
        <f t="shared" ref="L35" si="32">STDEV(E35:I35)</f>
        <v>2.0816659994661326</v>
      </c>
      <c r="M35" s="21">
        <f t="shared" ref="M35" si="33">L35/J35*100</f>
        <v>5.036288708385805</v>
      </c>
      <c r="N35" s="21" t="str">
        <f t="shared" ref="N35" si="34">IF(M35&lt;33,"ОДНОРОДНЫЕ","НЕОДНОРОДНЫЕ")</f>
        <v>ОДНОРОДНЫЕ</v>
      </c>
      <c r="O35" s="22">
        <f t="shared" ref="O35" si="35">D35*J35</f>
        <v>2273.3333333333335</v>
      </c>
    </row>
    <row r="36" spans="1:15" s="8" customFormat="1" ht="14.45" customHeight="1" x14ac:dyDescent="0.25">
      <c r="A36" s="27">
        <v>17</v>
      </c>
      <c r="B36" s="43" t="s">
        <v>25</v>
      </c>
      <c r="C36" s="27"/>
      <c r="D36" s="16"/>
      <c r="E36" s="25">
        <f>SUMPRODUCT(D$20:D$35,E20:E35)</f>
        <v>96080</v>
      </c>
      <c r="F36" s="25">
        <f>SUMPRODUCT(D$20:D$35,F20:F35)</f>
        <v>96910</v>
      </c>
      <c r="G36" s="25">
        <f>SUMPRODUCT(D$20:D$35,G20:G35)</f>
        <v>93345</v>
      </c>
      <c r="H36" s="25"/>
      <c r="I36" s="25"/>
      <c r="J36" s="25">
        <f>AVERAGE(E36:I36)</f>
        <v>95445</v>
      </c>
      <c r="K36" s="27">
        <f>COUNT(E36:I36)</f>
        <v>3</v>
      </c>
      <c r="L36" s="7">
        <f>STDEV(E36:I36)</f>
        <v>1865.402101424784</v>
      </c>
      <c r="M36" s="7">
        <f>L36/J36*100</f>
        <v>1.9544262155427568</v>
      </c>
      <c r="N36" s="7" t="str">
        <f>IF(M36&lt;33,"ОДНОРОДНЫЕ","НЕОДНОРОДНЫЕ")</f>
        <v>ОДНОРОДНЫЕ</v>
      </c>
      <c r="O36" s="6">
        <f>SUM(O20:O35)</f>
        <v>95444.999999999985</v>
      </c>
    </row>
    <row r="37" spans="1:15" s="10" customFormat="1" x14ac:dyDescent="0.25">
      <c r="A37" s="20"/>
      <c r="B37" s="8"/>
      <c r="C37" s="8"/>
      <c r="D37" s="8"/>
      <c r="E37" s="9"/>
      <c r="F37" s="9"/>
      <c r="G37" s="9"/>
      <c r="H37" s="9"/>
      <c r="I37" s="9"/>
      <c r="J37" s="9"/>
      <c r="K37" s="8"/>
      <c r="L37" s="8"/>
      <c r="M37" s="8"/>
      <c r="N37" s="8"/>
      <c r="O37" s="9"/>
    </row>
    <row r="38" spans="1:15" s="23" customFormat="1" ht="33.6" customHeight="1" x14ac:dyDescent="0.25">
      <c r="A38" s="33" t="s">
        <v>26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1:15" s="23" customFormat="1" ht="33.6" customHeight="1" x14ac:dyDescent="0.25">
      <c r="A39" s="33" t="s">
        <v>24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1:15" s="23" customFormat="1" ht="15" customHeight="1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1:15" s="23" customFormat="1" ht="31.9" customHeight="1" x14ac:dyDescent="0.25">
      <c r="A41" s="30" t="s">
        <v>50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</sheetData>
  <mergeCells count="17">
    <mergeCell ref="C18:D18"/>
    <mergeCell ref="A41:O41"/>
    <mergeCell ref="L12:M12"/>
    <mergeCell ref="B14:N14"/>
    <mergeCell ref="A38:O38"/>
    <mergeCell ref="A39:O39"/>
    <mergeCell ref="A40:O40"/>
    <mergeCell ref="O18:O19"/>
    <mergeCell ref="A17:B17"/>
    <mergeCell ref="C17:D17"/>
    <mergeCell ref="J18:J19"/>
    <mergeCell ref="K18:K19"/>
    <mergeCell ref="L18:L19"/>
    <mergeCell ref="M18:M19"/>
    <mergeCell ref="N18:N19"/>
    <mergeCell ref="A18:A19"/>
    <mergeCell ref="B18:B19"/>
  </mergeCells>
  <conditionalFormatting sqref="N20:N36">
    <cfRule type="containsText" dxfId="5" priority="10" operator="containsText" text="НЕ">
      <formula>NOT(ISERROR(SEARCH("НЕ",N20)))</formula>
    </cfRule>
    <cfRule type="containsText" dxfId="4" priority="11" operator="containsText" text="ОДНОРОДНЫЕ">
      <formula>NOT(ISERROR(SEARCH("ОДНОРОДНЫЕ",N20)))</formula>
    </cfRule>
    <cfRule type="containsText" dxfId="3" priority="12" operator="containsText" text="НЕОДНОРОДНЫЕ">
      <formula>NOT(ISERROR(SEARCH("НЕОДНОРОДНЫЕ",N20)))</formula>
    </cfRule>
  </conditionalFormatting>
  <conditionalFormatting sqref="N20:N36">
    <cfRule type="containsText" dxfId="2" priority="7" operator="containsText" text="НЕОДНОРОДНЫЕ">
      <formula>NOT(ISERROR(SEARCH("НЕОДНОРОДНЫЕ",N20)))</formula>
    </cfRule>
    <cfRule type="containsText" dxfId="1" priority="8" operator="containsText" text="ОДНОРОДНЫЕ">
      <formula>NOT(ISERROR(SEARCH("ОДНОРОДНЫЕ",N20)))</formula>
    </cfRule>
    <cfRule type="containsText" dxfId="0" priority="9" operator="containsText" text="НЕОДНОРОДНЫЕ">
      <formula>NOT(ISERROR(SEARCH("НЕОДНОРОДНЫЕ",N20)))</formula>
    </cfRule>
  </conditionalFormatting>
  <pageMargins left="0.31496062992125984" right="0.19685039370078741" top="0.35433070866141736" bottom="0.35433070866141736" header="0.11811023622047245" footer="0.11811023622047245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2022-12-27T04:31:11Z</dcterms:modified>
</cp:coreProperties>
</file>