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8" i="1"/>
  <c r="J22"/>
  <c r="K22"/>
  <c r="L22"/>
  <c r="M22" s="1"/>
  <c r="N22" s="1"/>
  <c r="O22"/>
  <c r="F23"/>
  <c r="G23"/>
  <c r="E23"/>
  <c r="J21"/>
  <c r="O21" s="1"/>
  <c r="K21"/>
  <c r="L21"/>
  <c r="L25"/>
  <c r="K25"/>
  <c r="L24"/>
  <c r="K24"/>
  <c r="J25"/>
  <c r="J24"/>
  <c r="O24" s="1"/>
  <c r="L26"/>
  <c r="M26" s="1"/>
  <c r="J26"/>
  <c r="O26" s="1"/>
  <c r="K26"/>
  <c r="M21" l="1"/>
  <c r="N21" s="1"/>
  <c r="L23"/>
  <c r="J23"/>
  <c r="K23"/>
  <c r="M25"/>
  <c r="N25" s="1"/>
  <c r="M24"/>
  <c r="N24" s="1"/>
  <c r="O25"/>
  <c r="N26"/>
  <c r="M23" l="1"/>
  <c r="N23" s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<sst xmlns="http://schemas.openxmlformats.org/spreadsheetml/2006/main" count="45" uniqueCount="40">
  <si>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</si>
  <si>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</si>
  <si>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</si>
  <si>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</si>
  <si>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</si>
  <si>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</si>
  <si>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</si>
  <si>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</si>
  <si>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</si>
  <si>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</si>
  <si>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</si>
  <si>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</si>
  <si>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</si>
  <si>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</si>
  <si>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</si>
  <si>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</si>
  <si>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</si>
  <si>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</si>
  <si>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</si>
  <si>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</si>
  <si>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</si>
  <si>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</si>
  <si>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</si>
  <si>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</si>
  <si>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</si>
  <si>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</si>
  <si>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</si>
  <si>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</si>
  <si>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</si>
  <si>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</si>
  <si>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</si>
  <si>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297-22</t>
  </si>
  <si>
    <t>шт</t>
  </si>
  <si>
    <t>на поставку  оптики полу – гибкой стекловолоконной,для уретерореноскопии со световодом волоконнооптическим путем запроса котировок</t>
  </si>
  <si>
    <t>Начальная (максимальная) цена договора устанавливается в размере 995000 руб. (девятьсот девяносто пять тысяч рублей 00 копеек)</t>
  </si>
  <si>
    <t>КП вх.6825-12/22 от 15.12.2022</t>
  </si>
  <si>
    <t>КП вх.6826-12/22 от 15.12.2022</t>
  </si>
  <si>
    <t>КП вх.6827-12/22 от 15.12.2022</t>
  </si>
  <si>
    <t>Оптика полу – гибкая стекловолоконная, для уретерореноскопии</t>
  </si>
  <si>
    <t>Световод волоконнооптический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</si>
</sst>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="85" zoomScaleNormal="85" zoomScalePageLayoutView="70" workbookViewId="0">
      <selection activeCell="A29" sqref="A29:O29"/>
    </sheetView>
  </sheetViews>
  <sheetFormatPr defaultRowHeight="1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6.5703125" style="2" customWidth="1"/>
    <col min="15" max="15" width="15.42578125" style="3" customWidth="1"/>
    <col min="16" max="16384" width="9.140625" style="1"/>
  </cols>
  <sheetData>
    <row r="1" spans="1:1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1" t="s">
        <v>27</v>
      </c>
    </row>
    <row r="2" spans="1:15" ht="14.45" customHeight="1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1" t="s">
        <v>28</v>
      </c>
    </row>
    <row r="3" spans="1:15" ht="14.45" hidden="1" customHeight="1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1"/>
    </row>
    <row r="4" spans="1:15" ht="14.45" customHeight="1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1" t="s">
        <v>33</v>
      </c>
    </row>
    <row r="5" spans="1:15" ht="14.45" customHeight="1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1" t="s">
        <v>29</v>
      </c>
    </row>
    <row r="6" spans="1:1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1" t="s">
        <v>30</v>
      </c>
    </row>
    <row r="7" spans="1:15" ht="14.45" customHeight="1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1" t="s">
        <v>31</v>
      </c>
    </row>
    <row r="8" spans="1:1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4"/>
    </row>
    <row r="9" spans="1:15" s="7" customFormat="1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16</v>
      </c>
    </row>
    <row r="10" spans="1:15" s="7" customFormat="1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9" t="s">
        <v>21</v>
      </c>
    </row>
    <row r="11" spans="1:15" s="7" customFormat="1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9" t="s">
        <v>17</v>
      </c>
    </row>
    <row r="12" spans="1:15" s="7" customFormat="1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12"/>
      <c r="M12" s="12"/>
      <c r="N12" s="12"/>
      <c r="O12" s="4"/>
    </row>
    <row r="13" spans="1:15" s="7" customFormat="1" ht="28.9" customHeight="1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34" t="s">
        <v>20</v>
      </c>
      <c r="M13" s="34"/>
      <c r="N13" s="12"/>
      <c r="O13" s="4" t="s">
        <v>18</v>
      </c>
    </row>
    <row r="14" spans="1:15" ht="18.75">
      <c r="A14" s="12"/>
      <c r="B14" s="12"/>
      <c r="C14" s="12"/>
      <c r="D14" s="12"/>
      <c r="E14" s="4"/>
      <c r="F14" s="4"/>
      <c r="G14" s="4"/>
      <c r="H14" s="4"/>
      <c r="I14" s="4"/>
      <c r="J14" s="4"/>
      <c r="K14" s="12"/>
      <c r="L14" s="12"/>
      <c r="M14" s="12"/>
      <c r="N14" s="12"/>
      <c r="O14" s="5"/>
    </row>
    <row r="15" spans="1:15" ht="18.75">
      <c r="A15" s="12"/>
      <c r="B15" s="34" t="s">
        <v>19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"/>
    </row>
    <row r="16" spans="1:15" hidden="1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7">
      <c r="A17" s="12"/>
      <c r="B17" s="12"/>
      <c r="C17" s="12"/>
      <c r="D17" s="12"/>
      <c r="E17" s="4"/>
      <c r="F17" s="4"/>
      <c r="G17" s="4"/>
      <c r="H17" s="4"/>
      <c r="I17" s="4"/>
      <c r="J17" s="4"/>
      <c r="K17" s="12"/>
      <c r="L17" s="12"/>
      <c r="M17" s="12"/>
      <c r="N17" s="12"/>
      <c r="O17" s="4"/>
    </row>
    <row r="18" spans="1:17" s="6" customFormat="1" ht="54.6" customHeight="1">
      <c r="A18" s="38" t="s">
        <v>14</v>
      </c>
      <c r="B18" s="39"/>
      <c r="C18" s="40">
        <f>SUMIF(O21:O22,"&gt;0")</f>
        <v>1036435.4466666665</v>
      </c>
      <c r="D18" s="39"/>
      <c r="E18" s="29" t="s">
        <v>35</v>
      </c>
      <c r="F18" s="29" t="s">
        <v>36</v>
      </c>
      <c r="G18" s="29" t="s">
        <v>37</v>
      </c>
      <c r="H18" s="14"/>
      <c r="I18" s="15"/>
      <c r="J18" s="15"/>
      <c r="K18" s="16"/>
      <c r="L18" s="16"/>
      <c r="M18" s="16"/>
      <c r="N18" s="16"/>
      <c r="O18" s="15"/>
    </row>
    <row r="19" spans="1:17" s="6" customFormat="1" ht="30" customHeight="1">
      <c r="A19" s="32" t="s">
        <v>0</v>
      </c>
      <c r="B19" s="32" t="s">
        <v>1</v>
      </c>
      <c r="C19" s="32" t="s">
        <v>2</v>
      </c>
      <c r="D19" s="32"/>
      <c r="E19" s="29" t="s">
        <v>5</v>
      </c>
      <c r="F19" s="29" t="s">
        <v>7</v>
      </c>
      <c r="G19" s="29" t="s">
        <v>8</v>
      </c>
      <c r="H19" s="15" t="s">
        <v>22</v>
      </c>
      <c r="I19" s="15" t="s">
        <v>23</v>
      </c>
      <c r="J19" s="41" t="s">
        <v>15</v>
      </c>
      <c r="K19" s="32" t="s">
        <v>11</v>
      </c>
      <c r="L19" s="32" t="s">
        <v>12</v>
      </c>
      <c r="M19" s="32" t="s">
        <v>13</v>
      </c>
      <c r="N19" s="32" t="s">
        <v>9</v>
      </c>
      <c r="O19" s="37" t="s">
        <v>10</v>
      </c>
    </row>
    <row r="20" spans="1:17" s="6" customFormat="1" ht="30">
      <c r="A20" s="32"/>
      <c r="B20" s="43"/>
      <c r="C20" s="17" t="s">
        <v>3</v>
      </c>
      <c r="D20" s="17" t="s">
        <v>4</v>
      </c>
      <c r="E20" s="29" t="s">
        <v>6</v>
      </c>
      <c r="F20" s="29" t="s">
        <v>6</v>
      </c>
      <c r="G20" s="29" t="s">
        <v>6</v>
      </c>
      <c r="H20" s="15" t="s">
        <v>6</v>
      </c>
      <c r="I20" s="15" t="s">
        <v>6</v>
      </c>
      <c r="J20" s="42"/>
      <c r="K20" s="32"/>
      <c r="L20" s="32"/>
      <c r="M20" s="32"/>
      <c r="N20" s="32"/>
      <c r="O20" s="37"/>
    </row>
    <row r="21" spans="1:17" s="6" customFormat="1" ht="45">
      <c r="A21" s="26">
        <v>1</v>
      </c>
      <c r="B21" s="28" t="s">
        <v>38</v>
      </c>
      <c r="C21" s="27" t="s">
        <v>32</v>
      </c>
      <c r="D21" s="27">
        <v>1</v>
      </c>
      <c r="E21" s="18">
        <v>930000</v>
      </c>
      <c r="F21" s="29">
        <v>990000</v>
      </c>
      <c r="G21" s="29">
        <v>967458.8</v>
      </c>
      <c r="H21" s="25"/>
      <c r="I21" s="25"/>
      <c r="J21" s="25">
        <f t="shared" ref="J21" si="0">AVERAGE(E21:I21)</f>
        <v>962486.2666666666</v>
      </c>
      <c r="K21" s="24">
        <f t="shared" ref="K21" si="1">COUNT(E21:I21)</f>
        <v>3</v>
      </c>
      <c r="L21" s="24">
        <f t="shared" ref="L21" si="2">STDEV(E21:I21)</f>
        <v>30307.500157774091</v>
      </c>
      <c r="M21" s="24">
        <f t="shared" ref="M21" si="3">L21/J21*100</f>
        <v>3.1488761146417841</v>
      </c>
      <c r="N21" s="24" t="str">
        <f t="shared" ref="N21" si="4">IF(M21&lt;33,"ОДНОРОДНЫЕ","НЕОДНОРОДНЫЕ")</f>
        <v>ОДНОРОДНЫЕ</v>
      </c>
      <c r="O21" s="25">
        <f t="shared" ref="O21" si="5">D21*J21</f>
        <v>962486.2666666666</v>
      </c>
    </row>
    <row r="22" spans="1:17" s="6" customFormat="1" ht="30">
      <c r="A22" s="30">
        <v>2</v>
      </c>
      <c r="B22" s="44" t="s">
        <v>39</v>
      </c>
      <c r="C22" s="31" t="s">
        <v>32</v>
      </c>
      <c r="D22" s="31">
        <v>1</v>
      </c>
      <c r="E22" s="18">
        <v>65000</v>
      </c>
      <c r="F22" s="29">
        <v>80000</v>
      </c>
      <c r="G22" s="29">
        <v>76847.539999999994</v>
      </c>
      <c r="H22" s="29"/>
      <c r="I22" s="29"/>
      <c r="J22" s="29">
        <f t="shared" ref="J22" si="6">AVERAGE(E22:I22)</f>
        <v>73949.179999999993</v>
      </c>
      <c r="K22" s="31">
        <f t="shared" ref="K22" si="7">COUNT(E22:I22)</f>
        <v>3</v>
      </c>
      <c r="L22" s="31">
        <f t="shared" ref="L22" si="8">STDEV(E22:I22)</f>
        <v>7908.8790619910524</v>
      </c>
      <c r="M22" s="31">
        <f t="shared" ref="M22" si="9">L22/J22*100</f>
        <v>10.695019284853535</v>
      </c>
      <c r="N22" s="31" t="str">
        <f t="shared" ref="N22" si="10">IF(M22&lt;33,"ОДНОРОДНЫЕ","НЕОДНОРОДНЫЕ")</f>
        <v>ОДНОРОДНЫЕ</v>
      </c>
      <c r="O22" s="29">
        <f t="shared" ref="O22" si="11">D22*J22</f>
        <v>73949.179999999993</v>
      </c>
    </row>
    <row r="23" spans="1:17" s="6" customFormat="1">
      <c r="A23" s="16"/>
      <c r="B23" s="19" t="s">
        <v>26</v>
      </c>
      <c r="C23" s="19"/>
      <c r="D23" s="20"/>
      <c r="E23" s="15">
        <f>$D$22*E22+$D$21*E21</f>
        <v>995000</v>
      </c>
      <c r="F23" s="29">
        <f t="shared" ref="F23:G23" si="12">$D$22*F22+$D$21*F21</f>
        <v>1070000</v>
      </c>
      <c r="G23" s="29">
        <f t="shared" si="12"/>
        <v>1044306.3400000001</v>
      </c>
      <c r="H23" s="15"/>
      <c r="I23" s="15"/>
      <c r="J23" s="15">
        <f t="shared" ref="J23:J25" si="13">AVERAGE(E23:I23)</f>
        <v>1036435.4466666667</v>
      </c>
      <c r="K23" s="16">
        <f t="shared" ref="K23:K25" si="14">COUNT(E23:I23)</f>
        <v>3</v>
      </c>
      <c r="L23" s="16">
        <f t="shared" ref="L23:L25" si="15">STDEV(E23:I23)</f>
        <v>38114.475221347093</v>
      </c>
      <c r="M23" s="16">
        <f t="shared" ref="M23:M25" si="16">L23/J23*100</f>
        <v>3.6774577079478532</v>
      </c>
      <c r="N23" s="16" t="str">
        <f t="shared" ref="N23:N25" si="17">IF(M23&lt;33,"ОДНОРОДНЫЕ","НЕОДНОРОДНЫЕ")</f>
        <v>ОДНОРОДНЫЕ</v>
      </c>
      <c r="O23" s="15"/>
    </row>
    <row r="24" spans="1:17" s="6" customFormat="1" hidden="1">
      <c r="A24" s="16">
        <v>3</v>
      </c>
      <c r="B24" s="16"/>
      <c r="C24" s="16"/>
      <c r="D24" s="21"/>
      <c r="E24" s="15"/>
      <c r="F24" s="15"/>
      <c r="G24" s="15"/>
      <c r="H24" s="15"/>
      <c r="I24" s="15"/>
      <c r="J24" s="15" t="e">
        <f t="shared" si="13"/>
        <v>#DIV/0!</v>
      </c>
      <c r="K24" s="16">
        <f t="shared" si="14"/>
        <v>0</v>
      </c>
      <c r="L24" s="16" t="e">
        <f t="shared" si="15"/>
        <v>#DIV/0!</v>
      </c>
      <c r="M24" s="16" t="e">
        <f t="shared" si="16"/>
        <v>#DIV/0!</v>
      </c>
      <c r="N24" s="16" t="e">
        <f t="shared" si="17"/>
        <v>#DIV/0!</v>
      </c>
      <c r="O24" s="15" t="e">
        <f t="shared" ref="O24:O25" si="18">D24*J24</f>
        <v>#DIV/0!</v>
      </c>
    </row>
    <row r="25" spans="1:17" s="6" customFormat="1" hidden="1">
      <c r="A25" s="16">
        <v>4</v>
      </c>
      <c r="B25" s="22"/>
      <c r="C25" s="16"/>
      <c r="D25" s="23"/>
      <c r="E25" s="15"/>
      <c r="F25" s="15"/>
      <c r="G25" s="15"/>
      <c r="H25" s="15"/>
      <c r="I25" s="15"/>
      <c r="J25" s="15" t="e">
        <f t="shared" si="13"/>
        <v>#DIV/0!</v>
      </c>
      <c r="K25" s="16">
        <f t="shared" si="14"/>
        <v>0</v>
      </c>
      <c r="L25" s="16" t="e">
        <f t="shared" si="15"/>
        <v>#DIV/0!</v>
      </c>
      <c r="M25" s="16" t="e">
        <f t="shared" si="16"/>
        <v>#DIV/0!</v>
      </c>
      <c r="N25" s="16" t="e">
        <f t="shared" si="17"/>
        <v>#DIV/0!</v>
      </c>
      <c r="O25" s="15" t="e">
        <f t="shared" si="18"/>
        <v>#DIV/0!</v>
      </c>
    </row>
    <row r="26" spans="1:17" s="6" customFormat="1" ht="14.45" hidden="1" customHeight="1">
      <c r="A26" s="16">
        <v>5</v>
      </c>
      <c r="B26" s="22"/>
      <c r="C26" s="16"/>
      <c r="D26" s="23"/>
      <c r="E26" s="15"/>
      <c r="F26" s="15"/>
      <c r="G26" s="15"/>
      <c r="H26" s="15"/>
      <c r="I26" s="15"/>
      <c r="J26" s="15" t="e">
        <f>AVERAGE(E26:I26)</f>
        <v>#DIV/0!</v>
      </c>
      <c r="K26" s="16">
        <f>COUNT(E26:I26)</f>
        <v>0</v>
      </c>
      <c r="L26" s="16" t="e">
        <f>STDEV(E26:I26)</f>
        <v>#DIV/0!</v>
      </c>
      <c r="M26" s="16" t="e">
        <f>L26/J26*100</f>
        <v>#DIV/0!</v>
      </c>
      <c r="N26" s="16" t="e">
        <f>IF(M26&lt;33,"ОДНОРОДНЫЕ","НЕОДНОРОДНЫЕ")</f>
        <v>#DIV/0!</v>
      </c>
      <c r="O26" s="15" t="e">
        <f>D26*J26</f>
        <v>#DIV/0!</v>
      </c>
    </row>
    <row r="27" spans="1:17" s="7" customFormat="1">
      <c r="A27" s="12"/>
      <c r="B27" s="12"/>
      <c r="C27" s="12"/>
      <c r="D27" s="12"/>
      <c r="E27" s="4"/>
      <c r="F27" s="4"/>
      <c r="G27" s="4"/>
      <c r="H27" s="4"/>
      <c r="I27" s="4"/>
      <c r="J27" s="4"/>
      <c r="K27" s="12"/>
      <c r="L27" s="12"/>
      <c r="M27" s="12"/>
      <c r="N27" s="12"/>
      <c r="O27" s="4"/>
    </row>
    <row r="28" spans="1:17" s="10" customFormat="1" ht="33.6" customHeight="1">
      <c r="A28" s="35" t="s">
        <v>25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1:17" s="10" customFormat="1" ht="33.6" customHeight="1">
      <c r="A29" s="36" t="s">
        <v>24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7" s="10" customFormat="1" ht="1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7" s="10" customFormat="1" ht="31.9" customHeight="1">
      <c r="A31" s="33" t="s">
        <v>34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13"/>
      <c r="Q31" s="13"/>
    </row>
  </sheetData>
  <mergeCells count="17">
    <mergeCell ref="B19:B20"/>
    <mergeCell ref="C19:D19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</mergeCells>
  <conditionalFormatting sqref="N21:N26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:N26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2022-12-15T09:06:34Z</dcterms:modified>
</cp:coreProperties>
</file>