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6C90E491-D495-4476-BE9F-100D3270A4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1" l="1"/>
  <c r="G24" i="1"/>
  <c r="F24" i="1"/>
  <c r="E24" i="1"/>
  <c r="J22" i="1" l="1"/>
  <c r="O22" i="1" s="1"/>
  <c r="L23" i="1"/>
  <c r="J21" i="1"/>
  <c r="L22" i="1"/>
  <c r="L25" i="1"/>
  <c r="J25" i="1"/>
  <c r="O25" i="1" s="1"/>
  <c r="K25" i="1"/>
  <c r="L24" i="1" l="1"/>
  <c r="K22" i="1"/>
  <c r="K21" i="1"/>
  <c r="L21" i="1"/>
  <c r="M21" i="1" s="1"/>
  <c r="N21" i="1" s="1"/>
  <c r="J23" i="1"/>
  <c r="O23" i="1" s="1"/>
  <c r="K23" i="1"/>
  <c r="M25" i="1"/>
  <c r="O21" i="1"/>
  <c r="M22" i="1"/>
  <c r="N22" i="1" s="1"/>
  <c r="N25" i="1"/>
  <c r="J24" i="1" l="1"/>
  <c r="O24" i="1" s="1"/>
  <c r="C18" i="1" s="1"/>
  <c r="K24" i="1"/>
  <c r="M23" i="1"/>
  <c r="N23" i="1" s="1"/>
  <c r="M24" i="1" l="1"/>
  <c r="N24" i="1" s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<sst xmlns="http://schemas.openxmlformats.org/spreadsheetml/2006/main" count="47" uniqueCount="41">
  <si>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</si>
  <si>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</si>
  <si>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</si>
  <si>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</si>
  <si>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</si>
  <si>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</si>
  <si>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</si>
  <si>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</si>
  <si>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</si>
  <si>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</si>
  <si>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</si>
  <si>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</si>
  <si>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</si>
  <si>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</si>
  <si>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</si>
  <si>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</si>
  <si>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</si>
  <si>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</si>
  <si>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</si>
  <si>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</si>
  <si>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</si>
  <si>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</si>
  <si>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</si>
  <si>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</si>
  <si>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</si>
  <si>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</si>
  <si>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</si>
  <si>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ТО механического оборудования 7 ед.</t>
  </si>
  <si>
    <t>ТО теплового оборудования 16 ед.</t>
  </si>
  <si>
    <t>ТО холодильного оборудования 9 ед.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</si>
  <si>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</si>
  <si>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</si>
  <si>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</si>
  <si>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</si>
  <si>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на оказание услуг по техническому обслуживанию технологического и холодильного оборудования пищеблока</t>
  </si>
  <si>
    <t>№  296-22</t>
  </si>
  <si>
    <t>КП вх.6673-12/22 от 09.12.2022</t>
  </si>
  <si>
    <t>КП вх.6674-12/22 от 09.12.2022</t>
  </si>
  <si>
    <t>КП вх.6675-12/22 от 09.12.2022</t>
  </si>
  <si>
    <t>усл.ед</t>
  </si>
  <si>
    <t>Исходя из имеющегося у Заказчика объёма финансового обеспечения для осуществления закупки НМЦД устанавливается в размере  204960 руб. (Двести четыре тысячи девятьсот шестьдесят рублей 00 копеек),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</si>
</sst>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zoomScale="85" zoomScaleNormal="85" zoomScalePageLayoutView="70" workbookViewId="0">
      <selection activeCell="L32" sqref="L32"/>
    </sheetView>
  </sheetViews>
  <sheetFormatPr defaultRowHeight="15" x14ac:dyDescent="0.25"/>
  <cols>
    <col min="1" max="1" width="9.140625" style="1"/>
    <col min="2" max="2" width="27.28515625" style="1" customWidth="1"/>
    <col min="3" max="4" width="9.140625" style="1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2:15" x14ac:dyDescent="0.25">
      <c r="O1" s="14" t="s">
        <v>30</v>
      </c>
    </row>
    <row r="2" spans="2:15" ht="14.45" customHeight="1" x14ac:dyDescent="0.25">
      <c r="O2" s="14" t="s">
        <v>31</v>
      </c>
    </row>
    <row r="3" spans="2:15" x14ac:dyDescent="0.25">
      <c r="O3" s="14" t="s">
        <v>34</v>
      </c>
    </row>
    <row r="4" spans="2:15" x14ac:dyDescent="0.25">
      <c r="O4" s="14" t="s">
        <v>32</v>
      </c>
    </row>
    <row r="5" spans="2:15" ht="14.45" customHeight="1" x14ac:dyDescent="0.25">
      <c r="O5" s="14" t="s">
        <v>33</v>
      </c>
    </row>
    <row r="6" spans="2:15" ht="14.45" customHeight="1" x14ac:dyDescent="0.2">
      <c r="O6" s="15" t="s">
        <v>35</v>
      </c>
    </row>
    <row r="7" spans="2:15" hidden="1" x14ac:dyDescent="0.25"/>
    <row r="9" spans="2:15" x14ac:dyDescent="0.25">
      <c r="O9" s="7" t="s">
        <v>16</v>
      </c>
    </row>
    <row r="10" spans="2:15" x14ac:dyDescent="0.25">
      <c r="O10" s="8" t="s">
        <v>21</v>
      </c>
    </row>
    <row r="11" spans="2:15" x14ac:dyDescent="0.25">
      <c r="O11" s="8" t="s">
        <v>17</v>
      </c>
    </row>
    <row r="12" spans="2:15" ht="14.45" x14ac:dyDescent="0.3"/>
    <row r="13" spans="2:15" ht="28.9" customHeight="1" x14ac:dyDescent="0.25">
      <c r="L13" s="16" t="s">
        <v>20</v>
      </c>
      <c r="M13" s="16"/>
      <c r="O13" s="3" t="s">
        <v>18</v>
      </c>
    </row>
    <row r="14" spans="2:15" ht="18" x14ac:dyDescent="0.3">
      <c r="O14" s="4"/>
    </row>
    <row r="15" spans="2:15" ht="18.75" x14ac:dyDescent="0.25">
      <c r="B15" s="17" t="s">
        <v>19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"/>
    </row>
    <row r="16" spans="2:15" hidden="1" x14ac:dyDescent="0.25"/>
    <row r="18" spans="1:15" ht="50.25" customHeight="1" x14ac:dyDescent="0.25">
      <c r="A18" s="19" t="s">
        <v>14</v>
      </c>
      <c r="B18" s="20"/>
      <c r="C18" s="21">
        <f>SUMIF(O21:O25,"&gt;0")</f>
        <v>206240</v>
      </c>
      <c r="D18" s="20"/>
      <c r="E18" s="9" t="s">
        <v>36</v>
      </c>
      <c r="F18" s="9" t="s">
        <v>37</v>
      </c>
      <c r="G18" s="9" t="s">
        <v>38</v>
      </c>
      <c r="H18" s="9"/>
      <c r="I18" s="5"/>
      <c r="J18" s="5"/>
      <c r="K18" s="6"/>
      <c r="L18" s="6"/>
      <c r="M18" s="6"/>
      <c r="N18" s="6"/>
      <c r="O18" s="5"/>
    </row>
    <row r="19" spans="1:15" ht="30" customHeight="1" x14ac:dyDescent="0.25">
      <c r="A19" s="24" t="s">
        <v>0</v>
      </c>
      <c r="B19" s="24" t="s">
        <v>1</v>
      </c>
      <c r="C19" s="24" t="s">
        <v>2</v>
      </c>
      <c r="D19" s="24"/>
      <c r="E19" s="5" t="s">
        <v>5</v>
      </c>
      <c r="F19" s="5" t="s">
        <v>7</v>
      </c>
      <c r="G19" s="5" t="s">
        <v>8</v>
      </c>
      <c r="H19" s="5" t="s">
        <v>22</v>
      </c>
      <c r="I19" s="5" t="s">
        <v>23</v>
      </c>
      <c r="J19" s="22" t="s">
        <v>15</v>
      </c>
      <c r="K19" s="24" t="s">
        <v>11</v>
      </c>
      <c r="L19" s="24" t="s">
        <v>12</v>
      </c>
      <c r="M19" s="24" t="s">
        <v>13</v>
      </c>
      <c r="N19" s="24" t="s">
        <v>9</v>
      </c>
      <c r="O19" s="18" t="s">
        <v>10</v>
      </c>
    </row>
    <row r="20" spans="1:15" ht="30" x14ac:dyDescent="0.25">
      <c r="A20" s="24"/>
      <c r="B20" s="24"/>
      <c r="C20" s="6" t="s">
        <v>3</v>
      </c>
      <c r="D20" s="6" t="s">
        <v>4</v>
      </c>
      <c r="E20" s="5" t="s">
        <v>6</v>
      </c>
      <c r="F20" s="5" t="s">
        <v>6</v>
      </c>
      <c r="G20" s="5" t="s">
        <v>6</v>
      </c>
      <c r="H20" s="5" t="s">
        <v>6</v>
      </c>
      <c r="I20" s="5" t="s">
        <v>6</v>
      </c>
      <c r="J20" s="23"/>
      <c r="K20" s="24"/>
      <c r="L20" s="24"/>
      <c r="M20" s="24"/>
      <c r="N20" s="24"/>
      <c r="O20" s="18"/>
    </row>
    <row r="21" spans="1:15" ht="30.6" customHeight="1" x14ac:dyDescent="0.25">
      <c r="A21" s="6">
        <v>1</v>
      </c>
      <c r="B21" s="6" t="s">
        <v>27</v>
      </c>
      <c r="C21" s="6" t="s">
        <v>39</v>
      </c>
      <c r="D21" s="12">
        <v>84</v>
      </c>
      <c r="E21" s="5">
        <v>520</v>
      </c>
      <c r="F21" s="5">
        <v>540</v>
      </c>
      <c r="G21" s="5">
        <v>537.5</v>
      </c>
      <c r="H21" s="5"/>
      <c r="I21" s="5"/>
      <c r="J21" s="5">
        <f t="shared" ref="J21:J24" si="0">AVERAGE(E21:I21)</f>
        <v>532.5</v>
      </c>
      <c r="K21" s="6">
        <f t="shared" ref="K21:K24" si="1">COUNT(E21:I21)</f>
        <v>3</v>
      </c>
      <c r="L21" s="6">
        <f t="shared" ref="L21:L24" si="2">STDEV(E21:I21)</f>
        <v>10.897247358851684</v>
      </c>
      <c r="M21" s="6">
        <f t="shared" ref="M21:M24" si="3">L21/J21*100</f>
        <v>2.0464314288923351</v>
      </c>
      <c r="N21" s="6" t="str">
        <f t="shared" ref="N21:N24" si="4">IF(M21&lt;33,"ОДНОРОДНЫЕ","НЕОДНОРОДНЫЕ")</f>
        <v>ОДНОРОДНЫЕ</v>
      </c>
      <c r="O21" s="5">
        <f t="shared" ref="O21:O24" si="5">D21*J21</f>
        <v>44730</v>
      </c>
    </row>
    <row r="22" spans="1:15" ht="30" x14ac:dyDescent="0.25">
      <c r="A22" s="6">
        <v>2</v>
      </c>
      <c r="B22" s="6" t="s">
        <v>28</v>
      </c>
      <c r="C22" s="6" t="s">
        <v>39</v>
      </c>
      <c r="D22" s="12">
        <v>192</v>
      </c>
      <c r="E22" s="5">
        <v>570</v>
      </c>
      <c r="F22" s="5">
        <v>540</v>
      </c>
      <c r="G22" s="5">
        <v>537.5</v>
      </c>
      <c r="H22" s="5"/>
      <c r="I22" s="5"/>
      <c r="J22" s="5">
        <f t="shared" si="0"/>
        <v>549.16666666666663</v>
      </c>
      <c r="K22" s="6">
        <f t="shared" si="1"/>
        <v>3</v>
      </c>
      <c r="L22" s="6">
        <f t="shared" si="2"/>
        <v>18.085445345175589</v>
      </c>
      <c r="M22" s="6">
        <f t="shared" si="3"/>
        <v>3.293252566648059</v>
      </c>
      <c r="N22" s="6" t="str">
        <f t="shared" si="4"/>
        <v>ОДНОРОДНЫЕ</v>
      </c>
      <c r="O22" s="5">
        <f t="shared" si="5"/>
        <v>105440</v>
      </c>
    </row>
    <row r="23" spans="1:15" ht="30" x14ac:dyDescent="0.25">
      <c r="A23" s="6">
        <v>3</v>
      </c>
      <c r="B23" s="6" t="s">
        <v>29</v>
      </c>
      <c r="C23" s="6" t="s">
        <v>39</v>
      </c>
      <c r="D23" s="12">
        <v>108</v>
      </c>
      <c r="E23" s="5">
        <v>480</v>
      </c>
      <c r="F23" s="5">
        <v>540</v>
      </c>
      <c r="G23" s="5">
        <v>537.5</v>
      </c>
      <c r="H23" s="5"/>
      <c r="I23" s="5"/>
      <c r="J23" s="5">
        <f t="shared" si="0"/>
        <v>519.16666666666663</v>
      </c>
      <c r="K23" s="6">
        <f t="shared" si="1"/>
        <v>3</v>
      </c>
      <c r="L23" s="6">
        <f t="shared" si="2"/>
        <v>33.942353090693835</v>
      </c>
      <c r="M23" s="6">
        <f t="shared" si="3"/>
        <v>6.5378529227660689</v>
      </c>
      <c r="N23" s="6" t="str">
        <f t="shared" si="4"/>
        <v>ОДНОРОДНЫЕ</v>
      </c>
      <c r="O23" s="5">
        <f t="shared" si="5"/>
        <v>56069.999999999993</v>
      </c>
    </row>
    <row r="24" spans="1:15" ht="30" x14ac:dyDescent="0.25">
      <c r="A24" s="6">
        <v>4</v>
      </c>
      <c r="B24" s="10" t="s">
        <v>25</v>
      </c>
      <c r="C24" s="6"/>
      <c r="D24" s="11"/>
      <c r="E24" s="5">
        <f>SUMPRODUCT(E21:E23,$D$21:$D$23)</f>
        <v>204960</v>
      </c>
      <c r="F24" s="5">
        <f t="shared" ref="F24" si="6">SUMPRODUCT(F21:F23,$D$21:$D$23)</f>
        <v>207360</v>
      </c>
      <c r="G24" s="5">
        <f>SUMPRODUCT(G21:G23,$D$21:$D$23)</f>
        <v>206400</v>
      </c>
      <c r="H24" s="5"/>
      <c r="I24" s="5"/>
      <c r="J24" s="5">
        <f t="shared" si="0"/>
        <v>206240</v>
      </c>
      <c r="K24" s="6">
        <f t="shared" si="1"/>
        <v>3</v>
      </c>
      <c r="L24" s="6">
        <f t="shared" si="2"/>
        <v>1207.9735096433199</v>
      </c>
      <c r="M24" s="6">
        <f t="shared" si="3"/>
        <v>0.58571252407065544</v>
      </c>
      <c r="N24" s="6" t="str">
        <f t="shared" si="4"/>
        <v>ОДНОРОДНЫЕ</v>
      </c>
      <c r="O24" s="5">
        <f t="shared" si="5"/>
        <v>0</v>
      </c>
    </row>
    <row r="25" spans="1:15" ht="14.45" hidden="1" customHeight="1" x14ac:dyDescent="0.3">
      <c r="A25" s="6">
        <v>5</v>
      </c>
      <c r="B25" s="10"/>
      <c r="C25" s="6"/>
      <c r="D25" s="11"/>
      <c r="E25" s="5"/>
      <c r="F25" s="5"/>
      <c r="G25" s="5"/>
      <c r="H25" s="5"/>
      <c r="I25" s="5"/>
      <c r="J25" s="5" t="e">
        <f>AVERAGE(E25:I25)</f>
        <v>#DIV/0!</v>
      </c>
      <c r="K25" s="6">
        <f>COUNT(E25:I25)</f>
        <v>0</v>
      </c>
      <c r="L25" s="6" t="e">
        <f>STDEV(E25:I25)</f>
        <v>#DIV/0!</v>
      </c>
      <c r="M25" s="6" t="e">
        <f>L25/J25*100</f>
        <v>#DIV/0!</v>
      </c>
      <c r="N25" s="6" t="e">
        <f>IF(M25&lt;33,"ОДНОРОДНЫЕ","НЕОДНОРОДНЫЕ")</f>
        <v>#DIV/0!</v>
      </c>
      <c r="O25" s="5" t="e">
        <f>D25*J25</f>
        <v>#DIV/0!</v>
      </c>
    </row>
    <row r="26" spans="1:15" ht="14.45" x14ac:dyDescent="0.3"/>
    <row r="27" spans="1:15" s="13" customFormat="1" ht="33.6" customHeight="1" x14ac:dyDescent="0.25">
      <c r="A27" s="25" t="s">
        <v>26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s="13" customFormat="1" ht="33.6" customHeight="1" x14ac:dyDescent="0.25">
      <c r="A28" s="25" t="s">
        <v>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s="13" customFormat="1" ht="15" customHeight="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s="13" customFormat="1" ht="31.9" customHeight="1" x14ac:dyDescent="0.25">
      <c r="A30" s="27" t="s">
        <v>40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L31" s="1">
        <f>E24*3%</f>
        <v>6148.8</v>
      </c>
    </row>
  </sheetData>
  <mergeCells count="17">
    <mergeCell ref="A27:O27"/>
    <mergeCell ref="A28:O28"/>
    <mergeCell ref="A29:O29"/>
    <mergeCell ref="A30:O30"/>
    <mergeCell ref="C19:D19"/>
    <mergeCell ref="L13:M13"/>
    <mergeCell ref="B15:N1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5">
    <cfRule type="containsText" dxfId="11" priority="10" operator="containsText" text="НЕ">
      <formula>NOT(ISERROR(SEARCH("НЕ",N25)))</formula>
    </cfRule>
    <cfRule type="containsText" dxfId="10" priority="11" operator="containsText" text="ОДНОРОДНЫЕ">
      <formula>NOT(ISERROR(SEARCH("ОДНОРОДНЫЕ",N25)))</formula>
    </cfRule>
    <cfRule type="containsText" dxfId="9" priority="12" operator="containsText" text="НЕОДНОРОДНЫЕ">
      <formula>NOT(ISERROR(SEARCH("НЕОДНОРОДНЫЕ",N25)))</formula>
    </cfRule>
  </conditionalFormatting>
  <conditionalFormatting sqref="N25">
    <cfRule type="containsText" dxfId="8" priority="7" operator="containsText" text="НЕОДНОРОДНЫЕ">
      <formula>NOT(ISERROR(SEARCH("НЕОДНОРОДНЫЕ",N25)))</formula>
    </cfRule>
    <cfRule type="containsText" dxfId="7" priority="8" operator="containsText" text="ОДНОРОДНЫЕ">
      <formula>NOT(ISERROR(SEARCH("ОДНОРОДНЫЕ",N25)))</formula>
    </cfRule>
    <cfRule type="containsText" dxfId="6" priority="9" operator="containsText" text="НЕОДНОРОДНЫЕ">
      <formula>NOT(ISERROR(SEARCH("НЕОДНОРОДНЫЕ",N25)))</formula>
    </cfRule>
  </conditionalFormatting>
  <conditionalFormatting sqref="N21:N24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:N24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2022-12-10T07:02:32Z</dcterms:modified>
</cp:coreProperties>
</file>