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30" i="1"/>
  <c r="M30" s="1"/>
  <c r="N30" s="1"/>
  <c r="K30"/>
  <c r="J30"/>
  <c r="O30" s="1"/>
  <c r="J27"/>
  <c r="O27" s="1"/>
  <c r="L27"/>
  <c r="L28"/>
  <c r="L29"/>
  <c r="K25"/>
  <c r="L26"/>
  <c r="K29"/>
  <c r="L22"/>
  <c r="K27"/>
  <c r="J21"/>
  <c r="O21" s="1"/>
  <c r="K21"/>
  <c r="L21"/>
  <c r="J23"/>
  <c r="O23" s="1"/>
  <c r="K23"/>
  <c r="L23"/>
  <c r="L24"/>
  <c r="L19"/>
  <c r="K19"/>
  <c r="J19"/>
  <c r="L31"/>
  <c r="J31"/>
  <c r="O31" s="1"/>
  <c r="K31"/>
  <c r="M27" l="1"/>
  <c r="N27" s="1"/>
  <c r="K26"/>
  <c r="J24"/>
  <c r="O24" s="1"/>
  <c r="J29"/>
  <c r="O29" s="1"/>
  <c r="L25"/>
  <c r="J26"/>
  <c r="O26" s="1"/>
  <c r="J28"/>
  <c r="O28" s="1"/>
  <c r="K28"/>
  <c r="J25"/>
  <c r="O25" s="1"/>
  <c r="K24"/>
  <c r="K22"/>
  <c r="J22"/>
  <c r="O22" s="1"/>
  <c r="M31"/>
  <c r="N31" s="1"/>
  <c r="M21"/>
  <c r="N21" s="1"/>
  <c r="M23"/>
  <c r="N23" s="1"/>
  <c r="K20"/>
  <c r="L20"/>
  <c r="J20"/>
  <c r="O20" s="1"/>
  <c r="M19"/>
  <c r="N19" s="1"/>
  <c r="O19"/>
  <c r="M28" l="1"/>
  <c r="N28" s="1"/>
  <c r="M29"/>
  <c r="N29" s="1"/>
  <c r="M24"/>
  <c r="N24" s="1"/>
  <c r="M26"/>
  <c r="N26" s="1"/>
  <c r="M25"/>
  <c r="N25" s="1"/>
  <c r="M22"/>
  <c r="N22" s="1"/>
  <c r="C16"/>
  <c r="M20"/>
  <c r="N20" s="1"/>
</calcChain>
</file>

<file path=xl/sharedStrings.xml><?xml version="1.0" encoding="utf-8"?>
<sst xmlns="http://schemas.openxmlformats.org/spreadsheetml/2006/main" count="64" uniqueCount="49">
  <si>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</si>
  <si>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</si>
  <si>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</si>
  <si>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</si>
  <si>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</si>
  <si>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</si>
  <si>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</si>
  <si>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</si>
  <si>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</si>
  <si>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</si>
  <si>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</si>
  <si>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</si>
  <si>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</si>
  <si>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</si>
  <si>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</si>
  <si>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</si>
  <si>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</si>
  <si>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</si>
  <si>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</si>
  <si>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</si>
  <si>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</si>
  <si>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</si>
  <si>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</si>
  <si>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</si>
  <si>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</si>
  <si>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</t>
  </si>
  <si>
    <t>Ферлатум № 20</t>
  </si>
  <si>
    <t>Сорбифер дурулес № 50</t>
  </si>
  <si>
    <t>Ипрожин 100мг № 30</t>
  </si>
  <si>
    <t>Ипрожин 200мг № 15</t>
  </si>
  <si>
    <t>Клотримазол № 6</t>
  </si>
  <si>
    <t>Аугментин № 14</t>
  </si>
  <si>
    <t>Допегит № 50</t>
  </si>
  <si>
    <t>Гексикон № 10</t>
  </si>
  <si>
    <t>Фраксипарин 0,3 № 10</t>
  </si>
  <si>
    <t>Клексан 4000 № 10</t>
  </si>
  <si>
    <t>Нифекард XL № 60</t>
  </si>
  <si>
    <t>Утрожестан 200мг № 14</t>
  </si>
  <si>
    <t>ИТОГО:</t>
  </si>
  <si>
    <t>КП вх.3545 от 23.08.2021</t>
  </si>
  <si>
    <t>Сайт https://www.pharmeconom.ru/catalog/</t>
  </si>
  <si>
    <t xml:space="preserve">ФармКомандир </t>
  </si>
  <si>
    <t>к Извещению о проведении закупки</t>
  </si>
  <si>
    <t>путем запроса котировок в электронной форме</t>
  </si>
  <si>
    <t>№ 208-21н</t>
  </si>
  <si>
    <t>на отпуск лекарственных препаратов по льготным рецептам женщинам в период беременности</t>
  </si>
  <si>
    <t xml:space="preserve">Приложение № 4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</si>
  <si>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</si>
  <si>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НМЦД устанавливается в размере  805 598,29 (восемьсот пять тысяч пятьсот девяносто восемь рублей двадцать девять копеек) рублей.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</si>
</sst>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abSelected="1" topLeftCell="A19" zoomScale="85" zoomScaleNormal="85" zoomScalePageLayoutView="70" workbookViewId="0">
      <selection sqref="A1:O36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3" t="s">
        <v>46</v>
      </c>
    </row>
    <row r="2" spans="1:15">
      <c r="A2" s="11"/>
      <c r="B2" s="11"/>
      <c r="C2" s="11"/>
      <c r="D2" s="11"/>
      <c r="K2" s="11"/>
      <c r="L2" s="11"/>
      <c r="M2" s="11"/>
      <c r="N2" s="11"/>
      <c r="O2" s="33" t="s">
        <v>42</v>
      </c>
    </row>
    <row r="3" spans="1:15">
      <c r="A3" s="11"/>
      <c r="B3" s="11"/>
      <c r="C3" s="11"/>
      <c r="D3" s="11"/>
      <c r="K3" s="11"/>
      <c r="L3" s="11"/>
      <c r="M3" s="11"/>
      <c r="N3" s="11"/>
      <c r="O3" s="33" t="s">
        <v>45</v>
      </c>
    </row>
    <row r="4" spans="1:15">
      <c r="A4" s="11"/>
      <c r="B4" s="11"/>
      <c r="C4" s="11"/>
      <c r="D4" s="11"/>
      <c r="K4" s="11"/>
      <c r="L4" s="11"/>
      <c r="M4" s="11"/>
      <c r="N4" s="11"/>
      <c r="O4" s="33" t="s">
        <v>43</v>
      </c>
    </row>
    <row r="5" spans="1:15">
      <c r="A5" s="11"/>
      <c r="B5" s="11"/>
      <c r="C5" s="11"/>
      <c r="D5" s="11"/>
      <c r="K5" s="11"/>
      <c r="L5" s="11"/>
      <c r="M5" s="11"/>
      <c r="N5" s="11"/>
      <c r="O5" s="34" t="s">
        <v>44</v>
      </c>
    </row>
    <row r="6" spans="1:15">
      <c r="A6" s="11"/>
      <c r="B6" s="11"/>
      <c r="C6" s="11"/>
      <c r="D6" s="11"/>
      <c r="K6" s="11"/>
      <c r="L6" s="11"/>
      <c r="M6" s="11"/>
      <c r="N6" s="11"/>
    </row>
    <row r="7" spans="1:15" s="8" customFormat="1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21</v>
      </c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8" customHeigh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24" t="s">
        <v>20</v>
      </c>
      <c r="M11" s="24"/>
      <c r="N11" s="6"/>
      <c r="O11" s="4" t="s">
        <v>18</v>
      </c>
    </row>
    <row r="12" spans="1:15" ht="18">
      <c r="O12" s="5"/>
    </row>
    <row r="13" spans="1:15" ht="18">
      <c r="B13" s="25" t="s">
        <v>19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5"/>
    </row>
    <row r="16" spans="1:15" s="16" customFormat="1" ht="67.2" customHeight="1">
      <c r="A16" s="28" t="s">
        <v>14</v>
      </c>
      <c r="B16" s="29"/>
      <c r="C16" s="30">
        <f>SUMIF(O19:O31,"&gt;0")</f>
        <v>805598.28999999992</v>
      </c>
      <c r="D16" s="29"/>
      <c r="E16" s="12" t="s">
        <v>39</v>
      </c>
      <c r="F16" s="13" t="s">
        <v>41</v>
      </c>
      <c r="G16" s="13" t="s">
        <v>40</v>
      </c>
      <c r="H16" s="13"/>
      <c r="I16" s="13"/>
      <c r="J16" s="14"/>
      <c r="K16" s="15"/>
      <c r="L16" s="15"/>
      <c r="M16" s="15"/>
      <c r="N16" s="15"/>
      <c r="O16" s="14"/>
    </row>
    <row r="17" spans="1:15" s="16" customFormat="1" ht="30" customHeight="1">
      <c r="A17" s="23" t="s">
        <v>0</v>
      </c>
      <c r="B17" s="23" t="s">
        <v>1</v>
      </c>
      <c r="C17" s="23" t="s">
        <v>2</v>
      </c>
      <c r="D17" s="23"/>
      <c r="E17" s="14" t="s">
        <v>5</v>
      </c>
      <c r="F17" s="14" t="s">
        <v>7</v>
      </c>
      <c r="G17" s="14" t="s">
        <v>8</v>
      </c>
      <c r="H17" s="14" t="s">
        <v>22</v>
      </c>
      <c r="I17" s="14" t="s">
        <v>23</v>
      </c>
      <c r="J17" s="31" t="s">
        <v>15</v>
      </c>
      <c r="K17" s="23" t="s">
        <v>11</v>
      </c>
      <c r="L17" s="23" t="s">
        <v>12</v>
      </c>
      <c r="M17" s="23" t="s">
        <v>13</v>
      </c>
      <c r="N17" s="23" t="s">
        <v>9</v>
      </c>
      <c r="O17" s="27" t="s">
        <v>10</v>
      </c>
    </row>
    <row r="18" spans="1:15" s="16" customFormat="1" ht="13.8">
      <c r="A18" s="23"/>
      <c r="B18" s="23"/>
      <c r="C18" s="15" t="s">
        <v>3</v>
      </c>
      <c r="D18" s="15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32"/>
      <c r="K18" s="23"/>
      <c r="L18" s="23"/>
      <c r="M18" s="23"/>
      <c r="N18" s="23"/>
      <c r="O18" s="27"/>
    </row>
    <row r="19" spans="1:15" s="16" customFormat="1" ht="16.2" customHeight="1">
      <c r="A19" s="15">
        <v>1</v>
      </c>
      <c r="B19" s="17" t="s">
        <v>26</v>
      </c>
      <c r="C19" s="17" t="s">
        <v>25</v>
      </c>
      <c r="D19" s="18">
        <v>350</v>
      </c>
      <c r="E19" s="14">
        <v>980.86</v>
      </c>
      <c r="F19" s="14">
        <v>971.39</v>
      </c>
      <c r="G19" s="14">
        <v>874.7</v>
      </c>
      <c r="H19" s="14"/>
      <c r="I19" s="14"/>
      <c r="J19" s="14">
        <f t="shared" ref="J19:J20" si="0">AVERAGE(E19:I19)</f>
        <v>942.31666666666661</v>
      </c>
      <c r="K19" s="15">
        <f t="shared" ref="K19:K20" si="1">COUNT(E19:I19)</f>
        <v>3</v>
      </c>
      <c r="L19" s="15">
        <f t="shared" ref="L19:L20" si="2">STDEV(E19:I19)</f>
        <v>58.748876017617441</v>
      </c>
      <c r="M19" s="15">
        <f t="shared" ref="M19:M20" si="3">L19/J19*100</f>
        <v>6.2345152214525319</v>
      </c>
      <c r="N19" s="15" t="str">
        <f t="shared" ref="N19:N20" si="4">IF(M19&lt;33,"ОДНОРОДНЫЕ","НЕОДНОРОДНЫЕ")</f>
        <v>ОДНОРОДНЫЕ</v>
      </c>
      <c r="O19" s="14">
        <f t="shared" ref="O19:O20" si="5">D19*J19</f>
        <v>329810.83333333331</v>
      </c>
    </row>
    <row r="20" spans="1:15" s="16" customFormat="1" ht="13.8">
      <c r="A20" s="15">
        <v>2</v>
      </c>
      <c r="B20" s="17" t="s">
        <v>27</v>
      </c>
      <c r="C20" s="17" t="s">
        <v>25</v>
      </c>
      <c r="D20" s="18">
        <v>90</v>
      </c>
      <c r="E20" s="14">
        <v>595.57000000000005</v>
      </c>
      <c r="F20" s="14">
        <v>567.94000000000005</v>
      </c>
      <c r="G20" s="14">
        <v>549.6</v>
      </c>
      <c r="H20" s="14"/>
      <c r="I20" s="14"/>
      <c r="J20" s="14">
        <f t="shared" si="0"/>
        <v>571.03666666666675</v>
      </c>
      <c r="K20" s="15">
        <f t="shared" si="1"/>
        <v>3</v>
      </c>
      <c r="L20" s="15">
        <f t="shared" si="2"/>
        <v>23.140921185929916</v>
      </c>
      <c r="M20" s="15">
        <f t="shared" si="3"/>
        <v>4.0524405063183178</v>
      </c>
      <c r="N20" s="15" t="str">
        <f t="shared" si="4"/>
        <v>ОДНОРОДНЫЕ</v>
      </c>
      <c r="O20" s="14">
        <f t="shared" si="5"/>
        <v>51393.30000000001</v>
      </c>
    </row>
    <row r="21" spans="1:15" s="16" customFormat="1" ht="13.8">
      <c r="A21" s="15">
        <v>3</v>
      </c>
      <c r="B21" s="19" t="s">
        <v>28</v>
      </c>
      <c r="C21" s="17" t="s">
        <v>25</v>
      </c>
      <c r="D21" s="20">
        <v>150</v>
      </c>
      <c r="E21" s="14">
        <v>345.44</v>
      </c>
      <c r="F21" s="14">
        <v>346.36</v>
      </c>
      <c r="G21" s="14">
        <v>326.7</v>
      </c>
      <c r="H21" s="14"/>
      <c r="I21" s="14"/>
      <c r="J21" s="14">
        <f t="shared" ref="J21:J24" si="6">AVERAGE(E21:I21)</f>
        <v>339.5</v>
      </c>
      <c r="K21" s="15">
        <f t="shared" ref="K21:K24" si="7">COUNT(E21:I21)</f>
        <v>3</v>
      </c>
      <c r="L21" s="15">
        <f t="shared" ref="L21:L24" si="8">STDEV(E21:I21)</f>
        <v>11.094665384770028</v>
      </c>
      <c r="M21" s="15">
        <f t="shared" ref="M21:M24" si="9">L21/J21*100</f>
        <v>3.2679426759263706</v>
      </c>
      <c r="N21" s="15" t="str">
        <f t="shared" ref="N21:N24" si="10">IF(M21&lt;33,"ОДНОРОДНЫЕ","НЕОДНОРОДНЫЕ")</f>
        <v>ОДНОРОДНЫЕ</v>
      </c>
      <c r="O21" s="14">
        <f t="shared" ref="O21:O24" si="11">D21*J21</f>
        <v>50925</v>
      </c>
    </row>
    <row r="22" spans="1:15" s="16" customFormat="1" ht="13.8">
      <c r="A22" s="15">
        <v>4</v>
      </c>
      <c r="B22" s="19" t="s">
        <v>29</v>
      </c>
      <c r="C22" s="17" t="s">
        <v>25</v>
      </c>
      <c r="D22" s="20">
        <v>200</v>
      </c>
      <c r="E22" s="14">
        <v>385.69</v>
      </c>
      <c r="F22" s="14">
        <v>379.13</v>
      </c>
      <c r="G22" s="14">
        <v>363.3</v>
      </c>
      <c r="H22" s="14"/>
      <c r="I22" s="14"/>
      <c r="J22" s="14">
        <f t="shared" si="6"/>
        <v>376.03999999999996</v>
      </c>
      <c r="K22" s="15">
        <f t="shared" si="7"/>
        <v>3</v>
      </c>
      <c r="L22" s="15">
        <f t="shared" si="8"/>
        <v>11.510390957740542</v>
      </c>
      <c r="M22" s="15">
        <f t="shared" si="9"/>
        <v>3.0609485580631164</v>
      </c>
      <c r="N22" s="15" t="str">
        <f t="shared" si="10"/>
        <v>ОДНОРОДНЫЕ</v>
      </c>
      <c r="O22" s="14">
        <f t="shared" si="11"/>
        <v>75208</v>
      </c>
    </row>
    <row r="23" spans="1:15" s="16" customFormat="1" ht="15.6" customHeight="1">
      <c r="A23" s="15">
        <v>5</v>
      </c>
      <c r="B23" s="19" t="s">
        <v>30</v>
      </c>
      <c r="C23" s="17" t="s">
        <v>25</v>
      </c>
      <c r="D23" s="20">
        <v>100</v>
      </c>
      <c r="E23" s="14">
        <v>25.22</v>
      </c>
      <c r="F23" s="14">
        <v>27.32</v>
      </c>
      <c r="G23" s="14">
        <v>44</v>
      </c>
      <c r="H23" s="14"/>
      <c r="I23" s="14"/>
      <c r="J23" s="14">
        <f t="shared" si="6"/>
        <v>32.18</v>
      </c>
      <c r="K23" s="15">
        <f t="shared" si="7"/>
        <v>3</v>
      </c>
      <c r="L23" s="15">
        <f t="shared" si="8"/>
        <v>10.290131194498942</v>
      </c>
      <c r="M23" s="15">
        <f t="shared" si="9"/>
        <v>31.976790536043946</v>
      </c>
      <c r="N23" s="15" t="str">
        <f t="shared" si="10"/>
        <v>ОДНОРОДНЫЕ</v>
      </c>
      <c r="O23" s="14">
        <f t="shared" si="11"/>
        <v>3218</v>
      </c>
    </row>
    <row r="24" spans="1:15" s="16" customFormat="1" ht="13.8">
      <c r="A24" s="15">
        <v>6</v>
      </c>
      <c r="B24" s="19" t="s">
        <v>31</v>
      </c>
      <c r="C24" s="17" t="s">
        <v>25</v>
      </c>
      <c r="D24" s="20">
        <v>5</v>
      </c>
      <c r="E24" s="14">
        <v>352</v>
      </c>
      <c r="F24" s="14">
        <v>334.97</v>
      </c>
      <c r="G24" s="14">
        <v>298.60000000000002</v>
      </c>
      <c r="H24" s="14"/>
      <c r="I24" s="14"/>
      <c r="J24" s="14">
        <f t="shared" si="6"/>
        <v>328.52333333333337</v>
      </c>
      <c r="K24" s="15">
        <f t="shared" si="7"/>
        <v>3</v>
      </c>
      <c r="L24" s="15">
        <f t="shared" si="8"/>
        <v>27.277456504104691</v>
      </c>
      <c r="M24" s="15">
        <f t="shared" si="9"/>
        <v>8.3030499621857459</v>
      </c>
      <c r="N24" s="15" t="str">
        <f t="shared" si="10"/>
        <v>ОДНОРОДНЫЕ</v>
      </c>
      <c r="O24" s="14">
        <f t="shared" si="11"/>
        <v>1642.6166666666668</v>
      </c>
    </row>
    <row r="25" spans="1:15" s="16" customFormat="1" ht="15.6" customHeight="1">
      <c r="A25" s="15">
        <v>7</v>
      </c>
      <c r="B25" s="19" t="s">
        <v>32</v>
      </c>
      <c r="C25" s="17" t="s">
        <v>25</v>
      </c>
      <c r="D25" s="20">
        <v>40</v>
      </c>
      <c r="E25" s="14">
        <v>269</v>
      </c>
      <c r="F25" s="14">
        <v>249.88</v>
      </c>
      <c r="G25" s="14">
        <v>232.5</v>
      </c>
      <c r="H25" s="14"/>
      <c r="I25" s="14"/>
      <c r="J25" s="14">
        <f t="shared" ref="J25:J29" si="12">AVERAGE(E25:I25)</f>
        <v>250.46</v>
      </c>
      <c r="K25" s="15">
        <f t="shared" ref="K25:K29" si="13">COUNT(E25:I25)</f>
        <v>3</v>
      </c>
      <c r="L25" s="15">
        <f t="shared" ref="L25:L26" si="14">STDEV(E25:I25)</f>
        <v>18.25691102021349</v>
      </c>
      <c r="M25" s="15">
        <f t="shared" ref="M25:M26" si="15">L25/J25*100</f>
        <v>7.2893520004046515</v>
      </c>
      <c r="N25" s="15" t="str">
        <f t="shared" ref="N25:N31" si="16">IF(M25&lt;33,"ОДНОРОДНЫЕ","НЕОДНОРОДНЫЕ")</f>
        <v>ОДНОРОДНЫЕ</v>
      </c>
      <c r="O25" s="14">
        <f t="shared" ref="O25:O26" si="17">D25*J25</f>
        <v>10018.4</v>
      </c>
    </row>
    <row r="26" spans="1:15" s="16" customFormat="1" ht="13.8">
      <c r="A26" s="15">
        <v>8</v>
      </c>
      <c r="B26" s="19" t="s">
        <v>33</v>
      </c>
      <c r="C26" s="17" t="s">
        <v>25</v>
      </c>
      <c r="D26" s="20">
        <v>100</v>
      </c>
      <c r="E26" s="14">
        <v>286.86</v>
      </c>
      <c r="F26" s="14">
        <v>296.39</v>
      </c>
      <c r="G26" s="14">
        <v>277.2</v>
      </c>
      <c r="H26" s="14"/>
      <c r="I26" s="14"/>
      <c r="J26" s="14">
        <f t="shared" si="12"/>
        <v>286.81666666666666</v>
      </c>
      <c r="K26" s="15">
        <f t="shared" si="13"/>
        <v>3</v>
      </c>
      <c r="L26" s="15">
        <f t="shared" si="14"/>
        <v>9.5950733886366031</v>
      </c>
      <c r="M26" s="15">
        <f t="shared" si="15"/>
        <v>3.3453681406136102</v>
      </c>
      <c r="N26" s="15" t="str">
        <f t="shared" si="16"/>
        <v>ОДНОРОДНЫЕ</v>
      </c>
      <c r="O26" s="14">
        <f t="shared" si="17"/>
        <v>28681.666666666668</v>
      </c>
    </row>
    <row r="27" spans="1:15" s="16" customFormat="1" ht="13.8">
      <c r="A27" s="15">
        <v>9</v>
      </c>
      <c r="B27" s="19" t="s">
        <v>34</v>
      </c>
      <c r="C27" s="17" t="s">
        <v>25</v>
      </c>
      <c r="D27" s="20">
        <v>40</v>
      </c>
      <c r="E27" s="14">
        <v>3119.7</v>
      </c>
      <c r="F27" s="14">
        <v>3558.16</v>
      </c>
      <c r="G27" s="14">
        <v>3299</v>
      </c>
      <c r="H27" s="14"/>
      <c r="I27" s="14"/>
      <c r="J27" s="14">
        <f t="shared" si="12"/>
        <v>3325.6200000000003</v>
      </c>
      <c r="K27" s="15">
        <f t="shared" si="13"/>
        <v>3</v>
      </c>
      <c r="L27" s="15">
        <f t="shared" ref="L27:L29" si="18">STDEV(E27:I27)</f>
        <v>220.43879241185689</v>
      </c>
      <c r="M27" s="15">
        <f t="shared" ref="M27:M29" si="19">L27/J27*100</f>
        <v>6.628502126275909</v>
      </c>
      <c r="N27" s="15" t="str">
        <f t="shared" ref="N27:N29" si="20">IF(M27&lt;33,"ОДНОРОДНЫЕ","НЕОДНОРОДНЫЕ")</f>
        <v>ОДНОРОДНЫЕ</v>
      </c>
      <c r="O27" s="14">
        <f t="shared" ref="O27:O29" si="21">D27*J27</f>
        <v>133024.80000000002</v>
      </c>
    </row>
    <row r="28" spans="1:15" s="16" customFormat="1" ht="13.8">
      <c r="A28" s="15">
        <v>10</v>
      </c>
      <c r="B28" s="19" t="s">
        <v>35</v>
      </c>
      <c r="C28" s="17" t="s">
        <v>25</v>
      </c>
      <c r="D28" s="20">
        <v>40</v>
      </c>
      <c r="E28" s="14">
        <v>2442</v>
      </c>
      <c r="F28" s="14">
        <v>2355.7600000000002</v>
      </c>
      <c r="G28" s="14">
        <v>3300</v>
      </c>
      <c r="H28" s="14"/>
      <c r="I28" s="14"/>
      <c r="J28" s="14">
        <f t="shared" si="12"/>
        <v>2699.2533333333336</v>
      </c>
      <c r="K28" s="15">
        <f t="shared" si="13"/>
        <v>3</v>
      </c>
      <c r="L28" s="15">
        <f t="shared" si="18"/>
        <v>522.04573797066223</v>
      </c>
      <c r="M28" s="15">
        <f t="shared" si="19"/>
        <v>19.34037578184568</v>
      </c>
      <c r="N28" s="15" t="str">
        <f t="shared" si="20"/>
        <v>ОДНОРОДНЫЕ</v>
      </c>
      <c r="O28" s="14">
        <f t="shared" si="21"/>
        <v>107970.13333333335</v>
      </c>
    </row>
    <row r="29" spans="1:15" s="16" customFormat="1" ht="13.8">
      <c r="A29" s="15">
        <v>11</v>
      </c>
      <c r="B29" s="19" t="s">
        <v>36</v>
      </c>
      <c r="C29" s="17" t="s">
        <v>25</v>
      </c>
      <c r="D29" s="20">
        <v>4</v>
      </c>
      <c r="E29" s="14">
        <v>192.71</v>
      </c>
      <c r="F29" s="14">
        <v>193.12</v>
      </c>
      <c r="G29" s="14">
        <v>178.8</v>
      </c>
      <c r="H29" s="14"/>
      <c r="I29" s="14"/>
      <c r="J29" s="14">
        <f t="shared" si="12"/>
        <v>188.21000000000004</v>
      </c>
      <c r="K29" s="15">
        <f t="shared" si="13"/>
        <v>3</v>
      </c>
      <c r="L29" s="15">
        <f t="shared" si="18"/>
        <v>8.151877084449751</v>
      </c>
      <c r="M29" s="15">
        <f t="shared" si="19"/>
        <v>4.331266715078768</v>
      </c>
      <c r="N29" s="15" t="str">
        <f t="shared" si="20"/>
        <v>ОДНОРОДНЫЕ</v>
      </c>
      <c r="O29" s="14">
        <f t="shared" si="21"/>
        <v>752.84000000000015</v>
      </c>
    </row>
    <row r="30" spans="1:15" s="16" customFormat="1" ht="13.8">
      <c r="A30" s="15">
        <v>12</v>
      </c>
      <c r="B30" s="19" t="s">
        <v>37</v>
      </c>
      <c r="C30" s="17" t="s">
        <v>25</v>
      </c>
      <c r="D30" s="20">
        <v>30</v>
      </c>
      <c r="E30" s="14">
        <v>441.77</v>
      </c>
      <c r="F30" s="14">
        <v>443</v>
      </c>
      <c r="G30" s="14">
        <v>410.5</v>
      </c>
      <c r="H30" s="14"/>
      <c r="I30" s="14"/>
      <c r="J30" s="14">
        <f t="shared" ref="J30" si="22">AVERAGE(E30:I30)</f>
        <v>431.75666666666666</v>
      </c>
      <c r="K30" s="15">
        <f t="shared" ref="K30" si="23">COUNT(E30:I30)</f>
        <v>3</v>
      </c>
      <c r="L30" s="15">
        <f t="shared" ref="L30" si="24">STDEV(E30:I30)</f>
        <v>18.419083401009178</v>
      </c>
      <c r="M30" s="15">
        <f t="shared" ref="M30" si="25">L30/J30*100</f>
        <v>4.2660796747417553</v>
      </c>
      <c r="N30" s="15" t="str">
        <f t="shared" ref="N30" si="26">IF(M30&lt;33,"ОДНОРОДНЫЕ","НЕОДНОРОДНЫЕ")</f>
        <v>ОДНОРОДНЫЕ</v>
      </c>
      <c r="O30" s="14">
        <f t="shared" ref="O30" si="27">D30*J30</f>
        <v>12952.7</v>
      </c>
    </row>
    <row r="31" spans="1:15" s="16" customFormat="1" ht="14.4" customHeight="1">
      <c r="A31" s="15"/>
      <c r="B31" s="21" t="s">
        <v>38</v>
      </c>
      <c r="C31" s="15"/>
      <c r="D31" s="22"/>
      <c r="E31" s="14"/>
      <c r="F31" s="14"/>
      <c r="G31" s="14"/>
      <c r="H31" s="14"/>
      <c r="I31" s="14"/>
      <c r="J31" s="14" t="e">
        <f>AVERAGE(E31:I31)</f>
        <v>#DIV/0!</v>
      </c>
      <c r="K31" s="15">
        <f>COUNT(E31:I31)</f>
        <v>0</v>
      </c>
      <c r="L31" s="15" t="e">
        <f>STDEV(E31:I31)</f>
        <v>#DIV/0!</v>
      </c>
      <c r="M31" s="15" t="e">
        <f>L31/J31*100</f>
        <v>#DIV/0!</v>
      </c>
      <c r="N31" s="15" t="e">
        <f t="shared" si="16"/>
        <v>#DIV/0!</v>
      </c>
      <c r="O31" s="14" t="e">
        <f>D31*J31</f>
        <v>#DIV/0!</v>
      </c>
    </row>
    <row r="32" spans="1:15" s="8" customFormat="1">
      <c r="A32" s="6"/>
      <c r="B32" s="6"/>
      <c r="C32" s="6"/>
      <c r="D32" s="6"/>
      <c r="E32" s="7"/>
      <c r="F32" s="7"/>
      <c r="G32" s="7"/>
      <c r="H32" s="7"/>
      <c r="I32" s="7"/>
      <c r="J32" s="7"/>
      <c r="K32" s="6"/>
      <c r="L32" s="6"/>
      <c r="M32" s="6"/>
      <c r="N32" s="6"/>
      <c r="O32" s="7"/>
    </row>
    <row r="33" spans="1:15" s="35" customFormat="1" ht="39.6" customHeight="1">
      <c r="A33" s="26" t="s">
        <v>47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35" customFormat="1" ht="39.6" customHeight="1">
      <c r="A34" s="26" t="s">
        <v>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35" customFormat="1" ht="12.6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35" customFormat="1" ht="13.2" customHeight="1">
      <c r="A36" s="36" t="s">
        <v>48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</sheetData>
  <mergeCells count="17">
    <mergeCell ref="L11:M11"/>
    <mergeCell ref="B13:N13"/>
    <mergeCell ref="A33:O33"/>
    <mergeCell ref="A34:O34"/>
    <mergeCell ref="A35:O35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36:O36"/>
  </mergeCells>
  <conditionalFormatting sqref="N19:N31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31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2021-08-26T03:32:06Z</dcterms:modified>
</cp:coreProperties>
</file>